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9-4-User-Preferences\Offline Records (BL)\2021 - 2025 - ROADS - PROGRAMS - Administration and implementation\"/>
    </mc:Choice>
  </mc:AlternateContent>
  <xr:revisionPtr revIDLastSave="0" documentId="13_ncr:1_{071F4640-0B8C-4BDE-83BC-9E5D1C4D6A10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Capital Works Program 4 years" sheetId="1" r:id="rId1"/>
    <sheet name="Roadside Barrier Program 1 year" sheetId="2" r:id="rId2"/>
    <sheet name="Grading Program 1 year" sheetId="3" r:id="rId3"/>
    <sheet name="Asphalt Overlay Program 1 year" sheetId="5" r:id="rId4"/>
    <sheet name="Reseals Program 1 year" sheetId="6" r:id="rId5"/>
    <sheet name="Retaining Wall Program 1 year" sheetId="7" r:id="rId6"/>
    <sheet name="Heavy Patching Program 1 year" sheetId="8" r:id="rId7"/>
    <sheet name="Footpath Program 1 year" sheetId="9" r:id="rId8"/>
    <sheet name="Kerb and Gutter Program 1 year" sheetId="10" r:id="rId9"/>
    <sheet name="Stormwater Program 1 year" sheetId="11" r:id="rId10"/>
    <sheet name="Access Ramps Program 1 year" sheetId="12" r:id="rId11"/>
    <sheet name="Bridge Program 1 year" sheetId="13" r:id="rId12"/>
  </sheets>
  <definedNames>
    <definedName name="_xlnm._FilterDatabase" localSheetId="7" hidden="1">'Footpath Program 1 year'!$A$1:$F$1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" i="3" l="1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F2" i="6"/>
</calcChain>
</file>

<file path=xl/sharedStrings.xml><?xml version="1.0" encoding="utf-8"?>
<sst xmlns="http://schemas.openxmlformats.org/spreadsheetml/2006/main" count="1342" uniqueCount="351">
  <si>
    <t>Category</t>
  </si>
  <si>
    <t>Year</t>
  </si>
  <si>
    <t>Total cost</t>
  </si>
  <si>
    <t>Project details and location</t>
  </si>
  <si>
    <t>ROADS</t>
  </si>
  <si>
    <t>Complete</t>
  </si>
  <si>
    <t>CYCLEWAY / SHARED PATH / FOOTPATH</t>
  </si>
  <si>
    <t>STORMWATER</t>
  </si>
  <si>
    <t>TRANSPORT</t>
  </si>
  <si>
    <t>Programmed</t>
  </si>
  <si>
    <t>Urban Laneway Drainage Master Planning Program</t>
  </si>
  <si>
    <t>Fingal Lane - resolve flooding issues from lane developments - Design</t>
  </si>
  <si>
    <t>Bus Stop Accessibility Upgrade Program</t>
  </si>
  <si>
    <t>2022/23</t>
  </si>
  <si>
    <t>Major Patching Program - Impacts of Tourism Fund</t>
  </si>
  <si>
    <t>2023/24</t>
  </si>
  <si>
    <t>Studal Lane Drainage Upgrade - Construction</t>
  </si>
  <si>
    <t>BRIDGES / CAUSEWAYS</t>
  </si>
  <si>
    <t>Major Culverts Capital Maintenance Works Program</t>
  </si>
  <si>
    <t>Byron Bay Town Centre Masterplan Projects to be determined</t>
  </si>
  <si>
    <t>Bayshore Drive Renewal - Byron Arts and Industrial Estate - Byron Bay - Construction Stage 2</t>
  </si>
  <si>
    <t>Locality</t>
  </si>
  <si>
    <t>SGB Street Drainage Upgrade - Gloria Street (east) - Construction</t>
  </si>
  <si>
    <t>SGB Street Drainage Upgrade - Royal Ave &amp; Gloria (west) - Design</t>
  </si>
  <si>
    <t>Rehabilitate Bangalow Wetland</t>
  </si>
  <si>
    <t>Investigate bank erosion and protect assets adj Childe Street/Manfred St</t>
  </si>
  <si>
    <t>Seven Mile Beach Road Traffic Control Works Stage 2</t>
  </si>
  <si>
    <t>Lawson Street Renewal - Jonson to Fletcher - Byron Bay - Construction</t>
  </si>
  <si>
    <t>Kingsley Street Renewal - Byron Bay - Construction</t>
  </si>
  <si>
    <t>Carlyle Street Renewal - Section 2 - Byron Bay - Construction</t>
  </si>
  <si>
    <t>Main Arm Road Renewal - Construction Stage 2</t>
  </si>
  <si>
    <t>Redgate &amp; New Brighton Road Footpath Reseal</t>
  </si>
  <si>
    <t>Marshalls Creek Foreshore &amp; Roadside Erosion Improvements - New Brighton - Construction</t>
  </si>
  <si>
    <t>SGB Street Drainage Upgrade - Royal Ave &amp; Gloria (west) - Construction</t>
  </si>
  <si>
    <t>2024/25</t>
  </si>
  <si>
    <t>Tallow Creek Footbridge Renewal</t>
  </si>
  <si>
    <t>Alcorn Street Drainage Augmentation - Construction</t>
  </si>
  <si>
    <t>SGB Street Drainage - Rear easements Augmentation East side - Planning</t>
  </si>
  <si>
    <t>SGB Street Drainage Stage - Rear easements Augmentation West side - Planning</t>
  </si>
  <si>
    <t>Belongil Voluntary House Raising (1:2 grant)</t>
  </si>
  <si>
    <t>Design Avocado / Grevillea Overland Flow Path</t>
  </si>
  <si>
    <t>Bangalow Flood Study</t>
  </si>
  <si>
    <t>Mullumbimby Gulgan RAB - concept design &amp; investigations</t>
  </si>
  <si>
    <t>Scarrabelottis Lookout - temp parking and access control (Res 18-159)</t>
  </si>
  <si>
    <t>PLACE PLANNING</t>
  </si>
  <si>
    <t>FLOOD</t>
  </si>
  <si>
    <t>Type</t>
  </si>
  <si>
    <t>Finish</t>
  </si>
  <si>
    <t>Street Name</t>
  </si>
  <si>
    <t>Date Completed</t>
  </si>
  <si>
    <t>Chainage From</t>
  </si>
  <si>
    <t>Chainage To</t>
  </si>
  <si>
    <t>Length (m)</t>
  </si>
  <si>
    <t>Road</t>
  </si>
  <si>
    <t xml:space="preserve"> Start</t>
  </si>
  <si>
    <t>Length</t>
  </si>
  <si>
    <t>Location</t>
  </si>
  <si>
    <t>Status</t>
  </si>
  <si>
    <t>Action</t>
  </si>
  <si>
    <t>Street name</t>
  </si>
  <si>
    <t xml:space="preserve">Cost </t>
  </si>
  <si>
    <t>Cost</t>
  </si>
  <si>
    <t>Details</t>
  </si>
  <si>
    <t>Annual capital gravel resheeting program - Shire Wide</t>
  </si>
  <si>
    <t>Annual bridge capital renewal program - Shire Wide</t>
  </si>
  <si>
    <t>Annual Major Patching capital renewal Program - Shire Wide</t>
  </si>
  <si>
    <t>Annual Asphalt Overlay capital renewal Program - Shire Wide</t>
  </si>
  <si>
    <t>Annual Reseal capital renewal Program - Shire Wide</t>
  </si>
  <si>
    <t>Annual Road Side Barrier Capital Renewal Program - Shire Wide</t>
  </si>
  <si>
    <t>Annual access ramp and footpath upgrade and renewal program - Shire Wide</t>
  </si>
  <si>
    <t>Annual Retaining Wall capital renewal Program - Shire Wide</t>
  </si>
  <si>
    <t>Annual stormwater capital renewal program - Shire Wide</t>
  </si>
  <si>
    <t>Annual Footpath capital renewal program - Shire Wide</t>
  </si>
  <si>
    <t>Annual Kerb and Gutter capital renewal program - Shire Wide</t>
  </si>
  <si>
    <t>2021/22</t>
  </si>
  <si>
    <t>Serial Number</t>
  </si>
  <si>
    <t>Priority Number</t>
  </si>
  <si>
    <t>Gaggin Street New Brighton - resolve property flooding poor subdivision driveway designs - Design</t>
  </si>
  <si>
    <t>Urban Main Renewal / Realign Program - Langi Place replace pipes between D000012132 and D000012132</t>
  </si>
  <si>
    <t>Urban Main Renewal / Realign Program - Matong Drive replace pipes between pits D000011322 and D00001321</t>
  </si>
  <si>
    <t>Urban Main Renewal / Realign Program - Construct Parcel 54790 Ocean Shores</t>
  </si>
  <si>
    <t>Causeway Capital Maintenance Works Program</t>
  </si>
  <si>
    <t>Helen Street Footbridge Deck Renewal  Stage 1</t>
  </si>
  <si>
    <t>Tweed Valley Way</t>
  </si>
  <si>
    <t>Guard rail</t>
  </si>
  <si>
    <t>Brunswick Valley Way</t>
  </si>
  <si>
    <t>Wilsons Creek Rd</t>
  </si>
  <si>
    <t>Brifen Fence</t>
  </si>
  <si>
    <t>Byron St, Bangalow</t>
  </si>
  <si>
    <t>ALDINGA COURT</t>
  </si>
  <si>
    <t>BINYA PLACE</t>
  </si>
  <si>
    <t>BOBRA GLEN</t>
  </si>
  <si>
    <t>BOONDOON CRESCENT</t>
  </si>
  <si>
    <t>CERON COURT</t>
  </si>
  <si>
    <t>COLLI CLOSE</t>
  </si>
  <si>
    <t>COONAWARRA COURT</t>
  </si>
  <si>
    <t>DANDALOO WAY</t>
  </si>
  <si>
    <t>GAHWANG COURT</t>
  </si>
  <si>
    <t>GARA COURT</t>
  </si>
  <si>
    <t>GIBINGBELL CLOSE</t>
  </si>
  <si>
    <t>INDERWONG AVENUE</t>
  </si>
  <si>
    <t>KANANDAH COURT</t>
  </si>
  <si>
    <t>KIAH CLOSE</t>
  </si>
  <si>
    <t>KIYUNG COURT</t>
  </si>
  <si>
    <t>MIRAM PLACE</t>
  </si>
  <si>
    <t>MURUMBA CLOSE</t>
  </si>
  <si>
    <t>NAMOI GLEN</t>
  </si>
  <si>
    <t>NARROGAL COURT</t>
  </si>
  <si>
    <t>NELSHABY COURT</t>
  </si>
  <si>
    <t>REDGATE ROAD</t>
  </si>
  <si>
    <t>REKA WAY</t>
  </si>
  <si>
    <t>TATHRA GLEN</t>
  </si>
  <si>
    <t>THE ESPLANADE</t>
  </si>
  <si>
    <t>TINDARRA AVENUE</t>
  </si>
  <si>
    <t>TONGARRA DRIVE</t>
  </si>
  <si>
    <t>WALGOOAN WAY</t>
  </si>
  <si>
    <t>WARRAMBOOL ROAD</t>
  </si>
  <si>
    <t>WATTAR COURT</t>
  </si>
  <si>
    <t>YUNGARUP PLACE</t>
  </si>
  <si>
    <t>Column1</t>
  </si>
  <si>
    <t>Column2</t>
  </si>
  <si>
    <t>Column3</t>
  </si>
  <si>
    <t>Column4</t>
  </si>
  <si>
    <t>Column5</t>
  </si>
  <si>
    <t>Column6</t>
  </si>
  <si>
    <t>MORRISON AVE</t>
  </si>
  <si>
    <t>CENOTAPH LANE</t>
  </si>
  <si>
    <t>PALM AVE</t>
  </si>
  <si>
    <t>11 Bangalow Rd</t>
  </si>
  <si>
    <t>43 FINGAL ST, BRUNSWICK HEADS</t>
  </si>
  <si>
    <t>4 RIFLE RANGE RD, BANGALOW</t>
  </si>
  <si>
    <t>LAWSON ST, BYRON BAY</t>
  </si>
  <si>
    <t>Completed</t>
  </si>
  <si>
    <t>SALLY WATTLE DR</t>
  </si>
  <si>
    <t>STUART ST</t>
  </si>
  <si>
    <t>Bangalow Rd</t>
  </si>
  <si>
    <t>The Pocket Rd</t>
  </si>
  <si>
    <t>Ewingsdale Rd</t>
  </si>
  <si>
    <t>Sally Wattle Dr</t>
  </si>
  <si>
    <t>134 Coolamon Scenic Dr</t>
  </si>
  <si>
    <t>Coopers Shoot Rd</t>
  </si>
  <si>
    <t>Robinsons Lane</t>
  </si>
  <si>
    <t>Koonyum Range Rd, Wilson Creek</t>
  </si>
  <si>
    <t>Gittoes Ln, Possum Creek</t>
  </si>
  <si>
    <t>Wanganui Rd, Wanganui</t>
  </si>
  <si>
    <t>Huonbrook Rd</t>
  </si>
  <si>
    <t>Sheaffs Rd, Federal</t>
  </si>
  <si>
    <t>Jarretts Rd</t>
  </si>
  <si>
    <t>Beatties Ck Rd</t>
  </si>
  <si>
    <t>Bates Rd, Federal</t>
  </si>
  <si>
    <t>Yankee Ck Rd</t>
  </si>
  <si>
    <t>Grays Ln, Tyagarah</t>
  </si>
  <si>
    <t>Walkers Ln, The Pocket</t>
  </si>
  <si>
    <t>Riley Lane, Mullumbimby</t>
  </si>
  <si>
    <t>Tennyson St, Byron Bay</t>
  </si>
  <si>
    <t>McGregor St, Suffolk Park</t>
  </si>
  <si>
    <t>Shirley Lane, Byron Bay</t>
  </si>
  <si>
    <t>Pacific Espalande</t>
  </si>
  <si>
    <t>Upper Coopers Creek Rd</t>
  </si>
  <si>
    <t>Snow Ck Rd</t>
  </si>
  <si>
    <t>Tickles Rd</t>
  </si>
  <si>
    <t>Englishes Rd</t>
  </si>
  <si>
    <t>Rosewood Rd, Federal</t>
  </si>
  <si>
    <t>St Helenas Rd, McLeods Shoot</t>
  </si>
  <si>
    <t>Piccadilly Hill Rd</t>
  </si>
  <si>
    <t>Coopers Lane West, Main Arm</t>
  </si>
  <si>
    <t>Manfred St, Belongil</t>
  </si>
  <si>
    <t>Dingo Lane, Myocum</t>
  </si>
  <si>
    <t>Burnetts Rd, Nashua</t>
  </si>
  <si>
    <t>Scarrabelottis Rd, Nashua</t>
  </si>
  <si>
    <t>7 Mile Beach Rd</t>
  </si>
  <si>
    <t>Jones Rd, Yelgun</t>
  </si>
  <si>
    <t>Byron Creek Rd</t>
  </si>
  <si>
    <t>Tims Lane, Broken Head</t>
  </si>
  <si>
    <t>Willows Rd, Billinudgel</t>
  </si>
  <si>
    <t>Wilfred St, Billinudgel</t>
  </si>
  <si>
    <t>Kings Rd</t>
  </si>
  <si>
    <t>South Beach Lane, Brunswick Heads</t>
  </si>
  <si>
    <t>Waltons Rd, Federal</t>
  </si>
  <si>
    <t>Blindmouth Rd, Main Arm</t>
  </si>
  <si>
    <t>The Esplanade, New Brighton</t>
  </si>
  <si>
    <t>Saddle Rd</t>
  </si>
  <si>
    <t>Lawlers Lane</t>
  </si>
  <si>
    <t>McPhails Rd</t>
  </si>
  <si>
    <t>Taylors Rd, Nashua</t>
  </si>
  <si>
    <t>Kennedys Lane</t>
  </si>
  <si>
    <t>Charltons Rd</t>
  </si>
  <si>
    <t>Goonengerry Mill Rd</t>
  </si>
  <si>
    <t>Middle Pocket Rd, Middle Pocket</t>
  </si>
  <si>
    <t>Coral Ave, Mullumbimby</t>
  </si>
  <si>
    <t>Clay Rd, Mullumbimby</t>
  </si>
  <si>
    <t>Lomandra Lane, Mullumbimby</t>
  </si>
  <si>
    <t>Billinudgel Rd</t>
  </si>
  <si>
    <t>Chinamans Hill Rd</t>
  </si>
  <si>
    <t>North Head Rd</t>
  </si>
  <si>
    <t>Riversea Lane, New Brighton</t>
  </si>
  <si>
    <t>Synotts Lane, Ocean Shores</t>
  </si>
  <si>
    <t>Settlement Rd, Main Arm</t>
  </si>
  <si>
    <t>Dudgeons Rd</t>
  </si>
  <si>
    <t>Cedarvale Rd</t>
  </si>
  <si>
    <t>Flowers Ln, Bangalow</t>
  </si>
  <si>
    <t>Rifle Range Rd</t>
  </si>
  <si>
    <t>Newell Rd</t>
  </si>
  <si>
    <t>Motts Rd, Upper Main Arm</t>
  </si>
  <si>
    <t>Tooheys Mill Rd</t>
  </si>
  <si>
    <t>Coopers Ln, Main Arm</t>
  </si>
  <si>
    <t>Johnstons Lane</t>
  </si>
  <si>
    <t>1</t>
  </si>
  <si>
    <t>Fowlers Lane</t>
  </si>
  <si>
    <t>Bangalow</t>
  </si>
  <si>
    <t>Mango Lane</t>
  </si>
  <si>
    <t>Coorabell</t>
  </si>
  <si>
    <t>REPLACE SLAB</t>
  </si>
  <si>
    <t>FILL</t>
  </si>
  <si>
    <t>ROOT REMOVAL</t>
  </si>
  <si>
    <t>GRIND</t>
  </si>
  <si>
    <t>RESIDENCE LETTER</t>
  </si>
  <si>
    <t>AC PATCH</t>
  </si>
  <si>
    <t>CLEAN</t>
  </si>
  <si>
    <t>MAIN ARM ROAD</t>
  </si>
  <si>
    <t>STUART STREET</t>
  </si>
  <si>
    <t>DALLEY STREET</t>
  </si>
  <si>
    <t>BURRINGBAR STREET</t>
  </si>
  <si>
    <t>AZALEA STREET</t>
  </si>
  <si>
    <t>LAWSON STREET</t>
  </si>
  <si>
    <t>FLETCHER STREET</t>
  </si>
  <si>
    <t>BAY STREET</t>
  </si>
  <si>
    <t>BYRON STREET</t>
  </si>
  <si>
    <t>EWINGSDALE ROAD</t>
  </si>
  <si>
    <t>SHIRLEY STREET</t>
  </si>
  <si>
    <t>LILLI PILLI DRIVE</t>
  </si>
  <si>
    <t>BROKEN HEAD ROAD</t>
  </si>
  <si>
    <t>TAMARIND COURT</t>
  </si>
  <si>
    <t>BOTTLEBRUSH CRESCENT</t>
  </si>
  <si>
    <t>MANGO BARK COURT</t>
  </si>
  <si>
    <t>PECAN COURT</t>
  </si>
  <si>
    <t>BOOYUN STREET</t>
  </si>
  <si>
    <t>FINGAL STREET</t>
  </si>
  <si>
    <t>TWEED STREET</t>
  </si>
  <si>
    <t>MULLUMBIMBI STREET</t>
  </si>
  <si>
    <t>BRUNSWICK VALLEY WAY</t>
  </si>
  <si>
    <t>HELEN STREET</t>
  </si>
  <si>
    <t>Project Planned</t>
  </si>
  <si>
    <t>Project Underway</t>
  </si>
  <si>
    <t>Bangalow Road - Safer Roads Program - Talofa</t>
  </si>
  <si>
    <t>Construction Underway</t>
  </si>
  <si>
    <t>Coolamon Scenic Drive - Safer Roads Program</t>
  </si>
  <si>
    <t>Design Underway</t>
  </si>
  <si>
    <t>The Pocket Road Stage 2 Renewal - The Pocket</t>
  </si>
  <si>
    <t>Repentance Creek Road Causeway Replacement - Goonengerry</t>
  </si>
  <si>
    <t>Ewingsdale Road Shared Path Missing Link Upgrade - Byron Bay</t>
  </si>
  <si>
    <t>Construction Planned</t>
  </si>
  <si>
    <t>44 Kingsley Lane - Kerb and Gutter - Byron Bay</t>
  </si>
  <si>
    <t>18 Old Bangalow Road - Pipe to reserve - Byron Bay</t>
  </si>
  <si>
    <t>Project On Hold</t>
  </si>
  <si>
    <t>Pacific Esplanade Street Drainage Upgrade - South Golden Beach</t>
  </si>
  <si>
    <t>30/32 Rajah Road Overland Flow Path - Ocean Shores</t>
  </si>
  <si>
    <t>Studal Lane Drainage Upgrade - Mullumbimby</t>
  </si>
  <si>
    <t>Myocum Road Safety Improvements and Reconstructions (Including Fixing Country Roads project)</t>
  </si>
  <si>
    <t>Integrated Transport Management Strategy - Shire Wide</t>
  </si>
  <si>
    <t>Tallow Creek Footbridge - Approach Path Raising - Suffolk Park</t>
  </si>
  <si>
    <t>Brunswick Heads - Parking Scheme Review</t>
  </si>
  <si>
    <t>Construction TBC</t>
  </si>
  <si>
    <t>Rifle Range Road Intersection Upgrade - Bangalow</t>
  </si>
  <si>
    <t>Johnston's Lane Causeway Upgrade - Main Arm</t>
  </si>
  <si>
    <t>Kolora Way Shared Path - Stage 2 - South Golden Beach</t>
  </si>
  <si>
    <t>South Beach Road and Car Park Upgrade - Brunswick Heads</t>
  </si>
  <si>
    <t>Broken Head Road On Road Cycleway - Stage 2 - Suffolk Park to Byron Bay</t>
  </si>
  <si>
    <t>Lawson Street from Fletcher to Middleton - Road Renewal - Byron Bay</t>
  </si>
  <si>
    <t>Bayshore Drive - Road Renewal and Shared Path - Byron Arts and Industrial Estate, Byron Bay</t>
  </si>
  <si>
    <t>Stuart Street Renewal and Green Spine - Mullumbimby</t>
  </si>
  <si>
    <t>Carlyle Street - Road Renewal - Byron Bay</t>
  </si>
  <si>
    <t>Main Arm Road Road Safety Improvements and Reconstructions - Rural</t>
  </si>
  <si>
    <t>Tincogan Street Intersection Priority Changes - Mullumbimby</t>
  </si>
  <si>
    <t>Fern Street Renewal - Station St to Dalley St - Mullumbimby</t>
  </si>
  <si>
    <t>Lighthouse Road / Clarkes Beach Reflections Stormwater Diversion - Byron Bay</t>
  </si>
  <si>
    <t>Minyon Falls Road Upgrade - Repentance Creek</t>
  </si>
  <si>
    <t>Grays Lane - Road Upgrade - Tyagarah</t>
  </si>
  <si>
    <t>Design Complete</t>
  </si>
  <si>
    <t>Deacon Street - Shared Path - Bangalow</t>
  </si>
  <si>
    <t>Clifford Street - Road and Drainage Upgrade - South Golden Beach</t>
  </si>
  <si>
    <t>Seven Mile Beach Road - Road Upgrade and Parking Improvements - Broken Head</t>
  </si>
  <si>
    <t xml:space="preserve">Broken Head Reserve Road and Village - Improvements - Broken Head </t>
  </si>
  <si>
    <t>Keyes Bridge Parking Improvements - Rural</t>
  </si>
  <si>
    <t>Skinners Shoot Road - Road Safety Improvements - Skinners Shoot</t>
  </si>
  <si>
    <t>Balemo Drive - Shared Path - Ocean Shores</t>
  </si>
  <si>
    <t>Englishes Road - Bridge Replacement - Upper Coopers Creek</t>
  </si>
  <si>
    <t>Main Arm Road - Bridge Replacement - Upper Main Arm</t>
  </si>
  <si>
    <t>Sherringtons Lane - Bridge Replacement - The Pocket</t>
  </si>
  <si>
    <t>Main Arm Road #02 - Causeway Renewal - Main Arm</t>
  </si>
  <si>
    <t>Tennyson Street - Shared Path - Byron Bay</t>
  </si>
  <si>
    <t>Byron Street - Shared Path - Bangalow</t>
  </si>
  <si>
    <t>Mullumbimby to Brunswick Heads - New On Road Cycleway - Mullumbimby</t>
  </si>
  <si>
    <t>Radar Activated Speed Sign Trial - Shire Wide</t>
  </si>
  <si>
    <t>Fixing Local Roads Renewal - Ocean Shores</t>
  </si>
  <si>
    <t>Bus Stop Accessibility Upgrade Program - Shire Wide</t>
  </si>
  <si>
    <t>Station Street - Road and Drainage Upgrade - Mullumbimby</t>
  </si>
  <si>
    <t>Orana Bridge, Ocean Shores</t>
  </si>
  <si>
    <t>Replace bridge deck joints, restore steel balustrade</t>
  </si>
  <si>
    <t>Belongil Creek Bridge, Ewingsdale</t>
  </si>
  <si>
    <t>Replace timber walkway decking, upgrade balustrade</t>
  </si>
  <si>
    <t>Ocean Shores</t>
  </si>
  <si>
    <t>140m of footpath and 3 access ramps to connect Assisted Living Accomodation to Waterlilly Park.</t>
  </si>
  <si>
    <t>Orana Road</t>
  </si>
  <si>
    <t>Brunswick St</t>
  </si>
  <si>
    <t>Brunswick St outlet</t>
  </si>
  <si>
    <t xml:space="preserve"> Wilsons Creek Rd</t>
  </si>
  <si>
    <t>PACIFIC ESPLANADE</t>
  </si>
  <si>
    <t>ARIKA AVE</t>
  </si>
  <si>
    <t>YAMBLE DR</t>
  </si>
  <si>
    <t>Middle Pocket Rd</t>
  </si>
  <si>
    <t>Rajah Road</t>
  </si>
  <si>
    <t>Ocean Shores Lintel repairs</t>
  </si>
  <si>
    <t>Trash rack renewal</t>
  </si>
  <si>
    <t>Outlet pipe repairs</t>
  </si>
  <si>
    <t>SGB Outfall flood gates</t>
  </si>
  <si>
    <t>Flood gates renewals and repairs</t>
  </si>
  <si>
    <t>2021/23</t>
  </si>
  <si>
    <t>Tallow Creek Footbridge</t>
  </si>
  <si>
    <t>Footpath approach improvements</t>
  </si>
  <si>
    <t>Middle Pocket</t>
  </si>
  <si>
    <t>Main Arm Rd / Murwillumbah Rd</t>
  </si>
  <si>
    <t>Koranba Place / Coolamon Scenic Drive</t>
  </si>
  <si>
    <t>Pit lintel lifting.  Kerb and gutter repairs.</t>
  </si>
  <si>
    <t>Kerb and gutter.  Swale cut improvements</t>
  </si>
  <si>
    <t>Kerb and gutter renewals</t>
  </si>
  <si>
    <t>The Strand kerb and gutter, swale</t>
  </si>
  <si>
    <t>Main Arm Road</t>
  </si>
  <si>
    <t>Station Street</t>
  </si>
  <si>
    <t>New Brighton Road</t>
  </si>
  <si>
    <t>Peter Street</t>
  </si>
  <si>
    <t>Robin Street</t>
  </si>
  <si>
    <t>Phillip Street</t>
  </si>
  <si>
    <t>Fingal Street - DESIGN</t>
  </si>
  <si>
    <t>Grevillea Street - DESIGN</t>
  </si>
  <si>
    <t>Banksia Drive - DESIGN</t>
  </si>
  <si>
    <t>Alcorn Street - DESIGN</t>
  </si>
  <si>
    <t>Carlyle Street - DESIGN</t>
  </si>
  <si>
    <t>Gloria Street - DESIGN</t>
  </si>
  <si>
    <t>Royale Avenue - DESIGN</t>
  </si>
  <si>
    <t>ELIZABETH AVENUE</t>
  </si>
  <si>
    <t>GLORIA STREET</t>
  </si>
  <si>
    <t>PETER STREET</t>
  </si>
  <si>
    <t>ROBIN STREET</t>
  </si>
  <si>
    <t>ROYAL AVENUE</t>
  </si>
  <si>
    <t>ALCORN STREET</t>
  </si>
  <si>
    <t>CEMETERY ROAD</t>
  </si>
  <si>
    <t>McGREGOR STREET</t>
  </si>
  <si>
    <t>PATERSON STREET</t>
  </si>
  <si>
    <t>SHELLEY DRIVE</t>
  </si>
  <si>
    <t>*Costs included in AC Overlay at the moment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</si>
</sst>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;\-&quot;$&quot;#,##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#,##0_ ;\(#,##0\ \)"/>
    <numFmt numFmtId="166" formatCode="&quot;$&quot;#,##0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37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ck">
        <color theme="4"/>
      </bottom>
      <diagonal/>
    </border>
    <border>
      <left/>
      <right/>
      <top style="thin">
        <color theme="4" tint="0.39997558519241921"/>
      </top>
      <bottom style="thick">
        <color theme="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Border="0"/>
    <xf numFmtId="0" fontId="4" fillId="0" borderId="0"/>
    <xf numFmtId="44" fontId="2" fillId="0" borderId="0" applyFont="0" applyFill="0" applyBorder="0" applyAlignment="0" applyProtection="0"/>
  </cellStyleXfs>
  <cellXfs count="140">
    <xf numFmtId="0" fontId="0" fillId="0" borderId="0" xfId="0"/>
    <xf numFmtId="0" fontId="1" fillId="2" borderId="1" xfId="1" applyFill="1" applyAlignment="1">
      <alignment horizontal="center" vertical="center" wrapText="1"/>
    </xf>
    <xf numFmtId="0" fontId="1" fillId="2" borderId="1" xfId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6" fontId="1" fillId="2" borderId="1" xfId="1" applyNumberForma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4" applyNumberFormat="1" applyFont="1" applyBorder="1" applyAlignment="1">
      <alignment horizontal="center" vertical="center" wrapText="1"/>
    </xf>
    <xf numFmtId="167" fontId="5" fillId="0" borderId="2" xfId="2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left" vertical="center" wrapText="1"/>
    </xf>
    <xf numFmtId="165" fontId="5" fillId="3" borderId="2" xfId="4" applyNumberFormat="1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horizontal="right"/>
    </xf>
    <xf numFmtId="166" fontId="1" fillId="2" borderId="4" xfId="1" applyNumberFormat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66" fontId="5" fillId="0" borderId="2" xfId="2" applyNumberFormat="1" applyFont="1" applyFill="1" applyBorder="1" applyAlignment="1" applyProtection="1">
      <alignment horizontal="center" vertical="center" wrapText="1"/>
    </xf>
    <xf numFmtId="166" fontId="5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2" xfId="4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6" fontId="10" fillId="0" borderId="2" xfId="2" applyNumberFormat="1" applyFont="1" applyFill="1" applyBorder="1" applyAlignment="1" applyProtection="1">
      <alignment horizontal="center" vertical="center" wrapText="1"/>
    </xf>
    <xf numFmtId="165" fontId="10" fillId="0" borderId="2" xfId="4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67" fontId="5" fillId="0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2" xfId="4" applyFont="1" applyFill="1" applyBorder="1" applyAlignment="1" applyProtection="1">
      <alignment horizontal="center" vertical="center" wrapText="1"/>
      <protection locked="0"/>
    </xf>
    <xf numFmtId="167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165" fontId="5" fillId="0" borderId="2" xfId="4" applyNumberFormat="1" applyFont="1" applyFill="1" applyBorder="1" applyAlignment="1" applyProtection="1">
      <alignment horizontal="center" vertical="center" wrapText="1"/>
    </xf>
    <xf numFmtId="0" fontId="6" fillId="4" borderId="2" xfId="1" applyFont="1" applyFill="1" applyBorder="1" applyAlignment="1" applyProtection="1">
      <alignment horizontal="left" vertical="center" wrapText="1"/>
    </xf>
    <xf numFmtId="0" fontId="6" fillId="4" borderId="2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166" fontId="5" fillId="4" borderId="2" xfId="2" applyNumberFormat="1" applyFont="1" applyFill="1" applyBorder="1" applyAlignment="1" applyProtection="1">
      <alignment horizontal="center" vertical="center" wrapText="1"/>
    </xf>
    <xf numFmtId="165" fontId="5" fillId="4" borderId="2" xfId="4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left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166" fontId="10" fillId="4" borderId="2" xfId="2" applyNumberFormat="1" applyFont="1" applyFill="1" applyBorder="1" applyAlignment="1" applyProtection="1">
      <alignment horizontal="center" vertical="center" wrapText="1"/>
    </xf>
    <xf numFmtId="165" fontId="10" fillId="4" borderId="2" xfId="4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6" fontId="5" fillId="0" borderId="6" xfId="2" applyNumberFormat="1" applyFont="1" applyFill="1" applyBorder="1" applyAlignment="1" applyProtection="1">
      <alignment horizontal="center" vertical="center" wrapText="1"/>
    </xf>
    <xf numFmtId="165" fontId="5" fillId="0" borderId="6" xfId="4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1" fillId="2" borderId="5" xfId="5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 wrapText="1"/>
    </xf>
    <xf numFmtId="0" fontId="1" fillId="2" borderId="1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/>
    </xf>
    <xf numFmtId="165" fontId="11" fillId="0" borderId="11" xfId="4" applyNumberFormat="1" applyFont="1" applyBorder="1" applyAlignment="1">
      <alignment horizontal="center" vertical="center" wrapText="1"/>
    </xf>
    <xf numFmtId="167" fontId="11" fillId="0" borderId="12" xfId="2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67" fontId="5" fillId="0" borderId="7" xfId="2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67" fontId="5" fillId="0" borderId="14" xfId="2" applyNumberFormat="1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7" fontId="5" fillId="0" borderId="7" xfId="2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165" fontId="5" fillId="0" borderId="2" xfId="4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5" fontId="5" fillId="5" borderId="2" xfId="4" applyNumberFormat="1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44" fontId="0" fillId="0" borderId="0" xfId="5" applyFont="1"/>
    <xf numFmtId="44" fontId="1" fillId="2" borderId="17" xfId="5" applyFont="1" applyFill="1" applyBorder="1" applyAlignment="1">
      <alignment horizontal="center" vertical="center"/>
    </xf>
    <xf numFmtId="44" fontId="1" fillId="2" borderId="4" xfId="5" applyFont="1" applyFill="1" applyBorder="1" applyAlignment="1">
      <alignment horizontal="center" vertical="center" wrapText="1"/>
    </xf>
    <xf numFmtId="44" fontId="11" fillId="0" borderId="11" xfId="5" applyFont="1" applyBorder="1" applyAlignment="1">
      <alignment horizontal="center" vertical="center" wrapText="1"/>
    </xf>
    <xf numFmtId="166" fontId="5" fillId="0" borderId="2" xfId="4" applyNumberFormat="1" applyFont="1" applyBorder="1" applyAlignment="1">
      <alignment horizontal="center" vertical="center" wrapText="1"/>
    </xf>
    <xf numFmtId="167" fontId="5" fillId="5" borderId="2" xfId="2" applyNumberFormat="1" applyFont="1" applyFill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167" fontId="5" fillId="3" borderId="2" xfId="2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0" borderId="2" xfId="2" applyNumberFormat="1" applyFont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5" borderId="8" xfId="0" applyFont="1" applyFill="1" applyBorder="1" applyAlignment="1">
      <alignment horizontal="left" vertical="center"/>
    </xf>
    <xf numFmtId="167" fontId="5" fillId="0" borderId="2" xfId="2" applyNumberFormat="1" applyFont="1" applyBorder="1" applyAlignment="1">
      <alignment horizontal="right" vertical="center"/>
    </xf>
    <xf numFmtId="44" fontId="0" fillId="0" borderId="0" xfId="5" applyFont="1" applyAlignment="1">
      <alignment vertical="center"/>
    </xf>
    <xf numFmtId="42" fontId="5" fillId="0" borderId="2" xfId="5" applyNumberFormat="1" applyFont="1" applyBorder="1" applyAlignment="1">
      <alignment horizontal="right" vertical="center"/>
    </xf>
    <xf numFmtId="42" fontId="5" fillId="3" borderId="2" xfId="5" applyNumberFormat="1" applyFont="1" applyFill="1" applyBorder="1" applyAlignment="1">
      <alignment horizontal="right" vertical="center"/>
    </xf>
    <xf numFmtId="44" fontId="16" fillId="0" borderId="11" xfId="5" applyFont="1" applyFill="1" applyBorder="1" applyAlignment="1">
      <alignment horizontal="center" vertical="center"/>
    </xf>
    <xf numFmtId="167" fontId="16" fillId="0" borderId="12" xfId="2" applyNumberFormat="1" applyFont="1" applyFill="1" applyBorder="1" applyAlignment="1">
      <alignment horizontal="center" vertical="center"/>
    </xf>
    <xf numFmtId="167" fontId="5" fillId="0" borderId="7" xfId="2" applyNumberFormat="1" applyFont="1" applyFill="1" applyBorder="1" applyAlignment="1">
      <alignment horizontal="center" vertical="center"/>
    </xf>
    <xf numFmtId="167" fontId="5" fillId="0" borderId="14" xfId="2" applyNumberFormat="1" applyFont="1" applyFill="1" applyBorder="1" applyAlignment="1">
      <alignment horizontal="center" vertical="center"/>
    </xf>
    <xf numFmtId="44" fontId="0" fillId="0" borderId="0" xfId="5" applyFont="1" applyAlignment="1">
      <alignment horizontal="center" vertical="center"/>
    </xf>
    <xf numFmtId="42" fontId="5" fillId="0" borderId="2" xfId="5" applyNumberFormat="1" applyFont="1" applyFill="1" applyBorder="1" applyAlignment="1">
      <alignment horizontal="center" vertical="center"/>
    </xf>
    <xf numFmtId="42" fontId="5" fillId="0" borderId="6" xfId="5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14" fontId="6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42" fontId="5" fillId="3" borderId="2" xfId="5" applyNumberFormat="1" applyFont="1" applyFill="1" applyBorder="1" applyAlignment="1">
      <alignment horizontal="center" vertical="center"/>
    </xf>
    <xf numFmtId="167" fontId="5" fillId="3" borderId="2" xfId="2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2" fontId="5" fillId="5" borderId="2" xfId="5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42" fontId="5" fillId="0" borderId="2" xfId="5" applyNumberFormat="1" applyFont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42" fontId="13" fillId="0" borderId="2" xfId="5" applyNumberFormat="1" applyFont="1" applyBorder="1" applyAlignment="1">
      <alignment horizontal="center" vertical="center"/>
    </xf>
    <xf numFmtId="42" fontId="13" fillId="5" borderId="2" xfId="5" applyNumberFormat="1" applyFont="1" applyFill="1" applyBorder="1" applyAlignment="1">
      <alignment horizontal="center" vertical="center"/>
    </xf>
    <xf numFmtId="166" fontId="5" fillId="3" borderId="2" xfId="4" applyNumberFormat="1" applyFont="1" applyFill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5" fontId="5" fillId="0" borderId="2" xfId="5" applyNumberFormat="1" applyFont="1" applyBorder="1" applyAlignment="1">
      <alignment horizontal="center" vertical="center" wrapText="1"/>
    </xf>
    <xf numFmtId="5" fontId="5" fillId="3" borderId="2" xfId="5" applyNumberFormat="1" applyFont="1" applyFill="1" applyBorder="1" applyAlignment="1">
      <alignment horizontal="center" vertical="center" wrapText="1"/>
    </xf>
    <xf numFmtId="5" fontId="14" fillId="0" borderId="2" xfId="5" applyNumberFormat="1" applyFont="1" applyBorder="1" applyAlignment="1">
      <alignment horizontal="center"/>
    </xf>
    <xf numFmtId="5" fontId="5" fillId="0" borderId="2" xfId="5" applyNumberFormat="1" applyFont="1" applyFill="1" applyBorder="1" applyAlignment="1">
      <alignment horizontal="center" vertical="center" wrapText="1"/>
    </xf>
    <xf numFmtId="5" fontId="5" fillId="0" borderId="6" xfId="5" applyNumberFormat="1" applyFont="1" applyFill="1" applyBorder="1" applyAlignment="1">
      <alignment horizontal="center" vertical="center" wrapText="1"/>
    </xf>
    <xf numFmtId="5" fontId="5" fillId="5" borderId="2" xfId="5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167" fontId="5" fillId="0" borderId="2" xfId="2" applyNumberFormat="1" applyFont="1" applyFill="1" applyBorder="1" applyAlignment="1">
      <alignment horizontal="right" vertical="center"/>
    </xf>
    <xf numFmtId="167" fontId="5" fillId="5" borderId="2" xfId="2" applyNumberFormat="1" applyFont="1" applyFill="1" applyBorder="1" applyAlignment="1">
      <alignment horizontal="right" vertical="center"/>
    </xf>
    <xf numFmtId="166" fontId="5" fillId="5" borderId="2" xfId="4" applyNumberFormat="1" applyFont="1" applyFill="1" applyBorder="1" applyAlignment="1">
      <alignment horizontal="center" vertical="center" wrapText="1"/>
    </xf>
  </cellXfs>
  <cellStyles count="6">
    <cellStyle name="Comma" xfId="2" builtinId="3"/>
    <cellStyle name="Currency" xfId="5" builtinId="4"/>
    <cellStyle name="Heading 1" xfId="1" builtinId="16" customBuiltin="1"/>
    <cellStyle name="Normal" xfId="0" builtinId="0"/>
    <cellStyle name="Normal 25" xfId="3" xr:uid="{00000000-0005-0000-0000-000003000000}"/>
    <cellStyle name="Normal_5CQ101_" xfId="4" xr:uid="{00000000-0005-0000-0000-000004000000}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_(* #,##0_);_(* \(#,##0\);_(* &quot;-&quot;??_);_(@_)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9" formatCode="&quot;$&quot;#,##0;\-&quot;$&quot;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#,##0_ ;\(#,##0\ \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7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2" formatCode="_-&quot;$&quot;* #,##0_-;\-&quot;$&quot;* #,##0_-;_-&quot;$&quot;* &quot;-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5" formatCode="#,##0_ ;\(#,##0\ 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6" formatCode="&quot;$&quot;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vertical="center" textRotation="0" indent="0" justifyLastLine="0" shrinkToFit="0" readingOrder="0"/>
    </dxf>
    <dxf>
      <border outline="0">
        <bottom style="thick">
          <color theme="4"/>
        </bottom>
      </border>
    </dxf>
    <dxf>
      <fill>
        <patternFill patternType="solid">
          <fgColor indexed="64"/>
          <bgColor rgb="FF00737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42" totalsRowShown="0" headerRowDxfId="30" dataDxfId="28" headerRowBorderDxfId="29" tableBorderDxfId="27" totalsRowBorderDxfId="26" headerRowCellStyle="Heading 1">
  <autoFilter ref="A1:E142" xr:uid="{00000000-0009-0000-0100-000001000000}"/>
  <tableColumns count="5">
    <tableColumn id="1" xr3:uid="{00000000-0010-0000-0000-000001000000}" name="Project details and location" dataDxfId="25"/>
    <tableColumn id="2" xr3:uid="{00000000-0010-0000-0000-000002000000}" name="Category" dataDxfId="24"/>
    <tableColumn id="3" xr3:uid="{00000000-0010-0000-0000-000003000000}" name="Status" dataDxfId="23"/>
    <tableColumn id="4" xr3:uid="{00000000-0010-0000-0000-000004000000}" name="Total cost" dataDxfId="22" dataCellStyle="Comma"/>
    <tableColumn id="5" xr3:uid="{00000000-0010-0000-0000-000005000000}" name="Year" dataDxfId="21" dataCellStyle="Normal_5CQ101_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B87CDD1-00D0-4D92-8542-2E017B426D18}" name="Table4" displayName="Table4" ref="A2:E70" totalsRowShown="0" headerRowDxfId="20" dataDxfId="18" headerRowBorderDxfId="19" tableBorderDxfId="17" totalsRowBorderDxfId="16">
  <tableColumns count="5">
    <tableColumn id="1" xr3:uid="{2EDF4182-9DC8-4958-8593-04A68F507DE9}" name="1" dataDxfId="15"/>
    <tableColumn id="2" xr3:uid="{E15E24D3-0DBC-460D-9328-2D1A671C607E}" name="Robinsons Lane" dataDxfId="14"/>
    <tableColumn id="3" xr3:uid="{359E129E-578C-484A-A470-E9D2953B6F5C}" name="Completed" dataDxfId="13"/>
    <tableColumn id="5" xr3:uid="{B8357B24-EDE9-431F-B0EF-B1F5FB617089}" name="Column2" dataDxfId="12" dataCellStyle="Currency"/>
    <tableColumn id="6" xr3:uid="{5B73A1C2-A4DA-4FCF-9D81-5570C7F44EA1}" name="2021/22" dataDxfId="11" dataCellStyle="Comma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C79563-62EA-48CA-9A8D-ADA7C33A4AE1}" name="Table6" displayName="Table6" ref="A2:F42" totalsRowShown="0" headerRowDxfId="10" dataDxfId="8" headerRowBorderDxfId="9" tableBorderDxfId="7" totalsRowBorderDxfId="6">
  <autoFilter ref="A2:F42" xr:uid="{C1588FAE-7799-41A8-B560-3E74EB1A3367}"/>
  <tableColumns count="6">
    <tableColumn id="1" xr3:uid="{BEC25FDD-CB4C-4B12-AAAD-19386ACB8C04}" name="Column1" dataDxfId="5"/>
    <tableColumn id="2" xr3:uid="{12F8FE9B-D0D6-479F-B5E4-50EE5222B9D4}" name="Column2" dataDxfId="4"/>
    <tableColumn id="3" xr3:uid="{10F247AC-CCD9-4B5D-BD29-F914731EA646}" name="Column3" dataDxfId="3"/>
    <tableColumn id="4" xr3:uid="{EC75398E-4499-471C-96CD-790FC0ECDFAC}" name="Column4" dataDxfId="2" dataCellStyle="Normal_5CQ101_"/>
    <tableColumn id="5" xr3:uid="{F9593411-3F1D-40B1-B306-9995326B3148}" name="Column5" dataDxfId="1" dataCellStyle="Currency"/>
    <tableColumn id="6" xr3:uid="{CD8AA4BA-9F2B-4808-9428-2F25B8549293}" name="Column6" dataDxfId="0" dataCellStyle="Comma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2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46.42578125" style="29" customWidth="1"/>
    <col min="2" max="2" width="23.42578125" style="34" customWidth="1"/>
    <col min="3" max="3" width="26.28515625" style="29" customWidth="1"/>
    <col min="4" max="4" width="18.85546875" style="35" customWidth="1"/>
    <col min="5" max="5" width="16.140625" style="34" customWidth="1"/>
    <col min="6" max="16384" width="9.140625" style="29"/>
  </cols>
  <sheetData>
    <row r="1" spans="1:5" ht="50.25" customHeight="1" thickBot="1" x14ac:dyDescent="0.3">
      <c r="A1" s="1" t="s">
        <v>3</v>
      </c>
      <c r="B1" s="1" t="s">
        <v>0</v>
      </c>
      <c r="C1" s="1" t="s">
        <v>57</v>
      </c>
      <c r="D1" s="4" t="s">
        <v>2</v>
      </c>
      <c r="E1" s="2" t="s">
        <v>1</v>
      </c>
    </row>
    <row r="2" spans="1:5" ht="30.75" thickTop="1" x14ac:dyDescent="0.25">
      <c r="A2" s="18" t="s">
        <v>244</v>
      </c>
      <c r="B2" s="19" t="s">
        <v>4</v>
      </c>
      <c r="C2" s="20" t="s">
        <v>245</v>
      </c>
      <c r="D2" s="21">
        <v>1985672</v>
      </c>
      <c r="E2" s="85" t="s">
        <v>74</v>
      </c>
    </row>
    <row r="3" spans="1:5" ht="30" x14ac:dyDescent="0.25">
      <c r="A3" s="18" t="s">
        <v>246</v>
      </c>
      <c r="B3" s="19" t="s">
        <v>4</v>
      </c>
      <c r="C3" s="20" t="s">
        <v>247</v>
      </c>
      <c r="D3" s="21">
        <v>2432184</v>
      </c>
      <c r="E3" s="85" t="s">
        <v>74</v>
      </c>
    </row>
    <row r="4" spans="1:5" ht="30" x14ac:dyDescent="0.25">
      <c r="A4" s="18" t="s">
        <v>248</v>
      </c>
      <c r="B4" s="19" t="s">
        <v>4</v>
      </c>
      <c r="C4" s="20" t="s">
        <v>247</v>
      </c>
      <c r="D4" s="21">
        <v>1300000</v>
      </c>
      <c r="E4" s="85" t="s">
        <v>74</v>
      </c>
    </row>
    <row r="5" spans="1:5" ht="30" x14ac:dyDescent="0.25">
      <c r="A5" s="18" t="s">
        <v>249</v>
      </c>
      <c r="B5" s="19" t="s">
        <v>17</v>
      </c>
      <c r="C5" s="20" t="s">
        <v>5</v>
      </c>
      <c r="D5" s="21">
        <v>7109000</v>
      </c>
      <c r="E5" s="85" t="s">
        <v>74</v>
      </c>
    </row>
    <row r="6" spans="1:5" ht="45" x14ac:dyDescent="0.25">
      <c r="A6" s="18" t="s">
        <v>250</v>
      </c>
      <c r="B6" s="19" t="s">
        <v>6</v>
      </c>
      <c r="C6" s="20" t="s">
        <v>251</v>
      </c>
      <c r="D6" s="21">
        <v>176603</v>
      </c>
      <c r="E6" s="85" t="s">
        <v>74</v>
      </c>
    </row>
    <row r="7" spans="1:5" ht="30" x14ac:dyDescent="0.25">
      <c r="A7" s="18" t="s">
        <v>252</v>
      </c>
      <c r="B7" s="19" t="s">
        <v>7</v>
      </c>
      <c r="C7" s="20" t="s">
        <v>251</v>
      </c>
      <c r="D7" s="21">
        <v>176100</v>
      </c>
      <c r="E7" s="85" t="s">
        <v>74</v>
      </c>
    </row>
    <row r="8" spans="1:5" ht="30" x14ac:dyDescent="0.25">
      <c r="A8" s="18" t="s">
        <v>253</v>
      </c>
      <c r="B8" s="19" t="s">
        <v>7</v>
      </c>
      <c r="C8" s="20" t="s">
        <v>254</v>
      </c>
      <c r="D8" s="21">
        <v>120000</v>
      </c>
      <c r="E8" s="85" t="s">
        <v>74</v>
      </c>
    </row>
    <row r="9" spans="1:5" ht="30" x14ac:dyDescent="0.25">
      <c r="A9" s="18" t="s">
        <v>255</v>
      </c>
      <c r="B9" s="19" t="s">
        <v>7</v>
      </c>
      <c r="C9" s="20" t="s">
        <v>245</v>
      </c>
      <c r="D9" s="21">
        <v>195000</v>
      </c>
      <c r="E9" s="85" t="s">
        <v>74</v>
      </c>
    </row>
    <row r="10" spans="1:5" ht="30" x14ac:dyDescent="0.25">
      <c r="A10" s="18" t="s">
        <v>256</v>
      </c>
      <c r="B10" s="19" t="s">
        <v>7</v>
      </c>
      <c r="C10" s="20" t="s">
        <v>251</v>
      </c>
      <c r="D10" s="21">
        <v>85000</v>
      </c>
      <c r="E10" s="85" t="s">
        <v>74</v>
      </c>
    </row>
    <row r="11" spans="1:5" ht="30" x14ac:dyDescent="0.25">
      <c r="A11" s="18" t="s">
        <v>257</v>
      </c>
      <c r="B11" s="19" t="s">
        <v>7</v>
      </c>
      <c r="C11" s="20" t="s">
        <v>242</v>
      </c>
      <c r="D11" s="21">
        <v>25000</v>
      </c>
      <c r="E11" s="85" t="s">
        <v>74</v>
      </c>
    </row>
    <row r="12" spans="1:5" ht="45" x14ac:dyDescent="0.25">
      <c r="A12" s="18" t="s">
        <v>258</v>
      </c>
      <c r="B12" s="19" t="s">
        <v>4</v>
      </c>
      <c r="C12" s="20" t="s">
        <v>245</v>
      </c>
      <c r="D12" s="21">
        <v>7364708</v>
      </c>
      <c r="E12" s="85" t="s">
        <v>74</v>
      </c>
    </row>
    <row r="13" spans="1:5" ht="30" x14ac:dyDescent="0.25">
      <c r="A13" s="18" t="s">
        <v>259</v>
      </c>
      <c r="B13" s="19" t="s">
        <v>8</v>
      </c>
      <c r="C13" s="20" t="s">
        <v>243</v>
      </c>
      <c r="D13" s="21">
        <v>175000</v>
      </c>
      <c r="E13" s="85" t="s">
        <v>74</v>
      </c>
    </row>
    <row r="14" spans="1:5" ht="30" x14ac:dyDescent="0.25">
      <c r="A14" s="18" t="s">
        <v>260</v>
      </c>
      <c r="B14" s="19" t="s">
        <v>17</v>
      </c>
      <c r="C14" s="20" t="s">
        <v>251</v>
      </c>
      <c r="D14" s="21">
        <v>60000</v>
      </c>
      <c r="E14" s="85" t="s">
        <v>74</v>
      </c>
    </row>
    <row r="15" spans="1:5" x14ac:dyDescent="0.25">
      <c r="A15" s="18" t="s">
        <v>261</v>
      </c>
      <c r="B15" s="19" t="s">
        <v>8</v>
      </c>
      <c r="C15" s="20" t="s">
        <v>262</v>
      </c>
      <c r="D15" s="21">
        <v>0</v>
      </c>
      <c r="E15" s="85" t="s">
        <v>74</v>
      </c>
    </row>
    <row r="16" spans="1:5" ht="30" x14ac:dyDescent="0.25">
      <c r="A16" s="18" t="s">
        <v>263</v>
      </c>
      <c r="B16" s="19" t="s">
        <v>4</v>
      </c>
      <c r="C16" s="20" t="s">
        <v>247</v>
      </c>
      <c r="D16" s="21">
        <v>2089075</v>
      </c>
      <c r="E16" s="85" t="s">
        <v>74</v>
      </c>
    </row>
    <row r="17" spans="1:5" ht="30" x14ac:dyDescent="0.25">
      <c r="A17" s="18" t="s">
        <v>264</v>
      </c>
      <c r="B17" s="19" t="s">
        <v>17</v>
      </c>
      <c r="C17" s="20" t="s">
        <v>242</v>
      </c>
      <c r="D17" s="21">
        <v>250203</v>
      </c>
      <c r="E17" s="85" t="s">
        <v>74</v>
      </c>
    </row>
    <row r="18" spans="1:5" ht="45" x14ac:dyDescent="0.25">
      <c r="A18" s="18" t="s">
        <v>265</v>
      </c>
      <c r="B18" s="19" t="s">
        <v>6</v>
      </c>
      <c r="C18" s="20" t="s">
        <v>243</v>
      </c>
      <c r="D18" s="21">
        <v>160000</v>
      </c>
      <c r="E18" s="85" t="s">
        <v>74</v>
      </c>
    </row>
    <row r="19" spans="1:5" ht="30" x14ac:dyDescent="0.25">
      <c r="A19" s="18" t="s">
        <v>266</v>
      </c>
      <c r="B19" s="19" t="s">
        <v>4</v>
      </c>
      <c r="C19" s="20" t="s">
        <v>247</v>
      </c>
      <c r="D19" s="21">
        <v>945000</v>
      </c>
      <c r="E19" s="85" t="s">
        <v>74</v>
      </c>
    </row>
    <row r="20" spans="1:5" ht="45" x14ac:dyDescent="0.25">
      <c r="A20" s="18" t="s">
        <v>267</v>
      </c>
      <c r="B20" s="19" t="s">
        <v>6</v>
      </c>
      <c r="C20" s="20" t="s">
        <v>245</v>
      </c>
      <c r="D20" s="21">
        <v>2570000</v>
      </c>
      <c r="E20" s="85" t="s">
        <v>74</v>
      </c>
    </row>
    <row r="21" spans="1:5" ht="30" x14ac:dyDescent="0.25">
      <c r="A21" s="18" t="s">
        <v>268</v>
      </c>
      <c r="B21" s="19" t="s">
        <v>4</v>
      </c>
      <c r="C21" s="20" t="s">
        <v>247</v>
      </c>
      <c r="D21" s="21">
        <v>600000</v>
      </c>
      <c r="E21" s="85" t="s">
        <v>74</v>
      </c>
    </row>
    <row r="22" spans="1:5" ht="45" x14ac:dyDescent="0.25">
      <c r="A22" s="18" t="s">
        <v>269</v>
      </c>
      <c r="B22" s="19" t="s">
        <v>4</v>
      </c>
      <c r="C22" s="20" t="s">
        <v>243</v>
      </c>
      <c r="D22" s="21">
        <v>1700000</v>
      </c>
      <c r="E22" s="85" t="s">
        <v>74</v>
      </c>
    </row>
    <row r="23" spans="1:5" ht="30" x14ac:dyDescent="0.25">
      <c r="A23" s="18" t="s">
        <v>270</v>
      </c>
      <c r="B23" s="19" t="s">
        <v>4</v>
      </c>
      <c r="C23" s="20" t="s">
        <v>247</v>
      </c>
      <c r="D23" s="21">
        <v>1287600</v>
      </c>
      <c r="E23" s="85" t="s">
        <v>74</v>
      </c>
    </row>
    <row r="24" spans="1:5" ht="45" x14ac:dyDescent="0.25">
      <c r="A24" s="18" t="s">
        <v>271</v>
      </c>
      <c r="B24" s="19" t="s">
        <v>6</v>
      </c>
      <c r="C24" s="20" t="s">
        <v>247</v>
      </c>
      <c r="D24" s="21">
        <v>1130000</v>
      </c>
      <c r="E24" s="85" t="s">
        <v>74</v>
      </c>
    </row>
    <row r="25" spans="1:5" ht="30" x14ac:dyDescent="0.25">
      <c r="A25" s="18" t="s">
        <v>272</v>
      </c>
      <c r="B25" s="19" t="s">
        <v>4</v>
      </c>
      <c r="C25" s="20" t="s">
        <v>247</v>
      </c>
      <c r="D25" s="21">
        <v>5050000</v>
      </c>
      <c r="E25" s="85" t="s">
        <v>74</v>
      </c>
    </row>
    <row r="26" spans="1:5" ht="30" x14ac:dyDescent="0.25">
      <c r="A26" s="18" t="s">
        <v>273</v>
      </c>
      <c r="B26" s="19" t="s">
        <v>4</v>
      </c>
      <c r="C26" s="20" t="s">
        <v>247</v>
      </c>
      <c r="D26" s="21">
        <v>341155.86</v>
      </c>
      <c r="E26" s="85" t="s">
        <v>74</v>
      </c>
    </row>
    <row r="27" spans="1:5" ht="30" x14ac:dyDescent="0.25">
      <c r="A27" s="18" t="s">
        <v>274</v>
      </c>
      <c r="B27" s="19" t="s">
        <v>4</v>
      </c>
      <c r="C27" s="20" t="s">
        <v>247</v>
      </c>
      <c r="D27" s="21">
        <v>724500</v>
      </c>
      <c r="E27" s="85" t="s">
        <v>74</v>
      </c>
    </row>
    <row r="28" spans="1:5" ht="45" x14ac:dyDescent="0.25">
      <c r="A28" s="18" t="s">
        <v>275</v>
      </c>
      <c r="B28" s="19" t="s">
        <v>7</v>
      </c>
      <c r="C28" s="20" t="s">
        <v>251</v>
      </c>
      <c r="D28" s="21">
        <v>1460000</v>
      </c>
      <c r="E28" s="85" t="s">
        <v>74</v>
      </c>
    </row>
    <row r="29" spans="1:5" ht="30" x14ac:dyDescent="0.25">
      <c r="A29" s="18" t="s">
        <v>276</v>
      </c>
      <c r="B29" s="19" t="s">
        <v>4</v>
      </c>
      <c r="C29" s="20" t="s">
        <v>247</v>
      </c>
      <c r="D29" s="21">
        <v>473742</v>
      </c>
      <c r="E29" s="85" t="s">
        <v>74</v>
      </c>
    </row>
    <row r="30" spans="1:5" x14ac:dyDescent="0.25">
      <c r="A30" s="18" t="s">
        <v>277</v>
      </c>
      <c r="B30" s="19" t="s">
        <v>4</v>
      </c>
      <c r="C30" s="20" t="s">
        <v>278</v>
      </c>
      <c r="D30" s="21">
        <v>833833</v>
      </c>
      <c r="E30" s="85" t="s">
        <v>74</v>
      </c>
    </row>
    <row r="31" spans="1:5" ht="45" x14ac:dyDescent="0.25">
      <c r="A31" s="18" t="s">
        <v>279</v>
      </c>
      <c r="B31" s="19" t="s">
        <v>6</v>
      </c>
      <c r="C31" s="20" t="s">
        <v>278</v>
      </c>
      <c r="D31" s="21">
        <v>425000</v>
      </c>
      <c r="E31" s="85" t="s">
        <v>74</v>
      </c>
    </row>
    <row r="32" spans="1:5" ht="30" x14ac:dyDescent="0.25">
      <c r="A32" s="18" t="s">
        <v>280</v>
      </c>
      <c r="B32" s="19" t="s">
        <v>7</v>
      </c>
      <c r="C32" s="20" t="s">
        <v>247</v>
      </c>
      <c r="D32" s="21">
        <v>145000</v>
      </c>
      <c r="E32" s="85" t="s">
        <v>74</v>
      </c>
    </row>
    <row r="33" spans="1:5" ht="30" x14ac:dyDescent="0.25">
      <c r="A33" s="18" t="s">
        <v>281</v>
      </c>
      <c r="B33" s="19" t="s">
        <v>4</v>
      </c>
      <c r="C33" s="20" t="s">
        <v>247</v>
      </c>
      <c r="D33" s="21">
        <v>362000</v>
      </c>
      <c r="E33" s="85" t="s">
        <v>74</v>
      </c>
    </row>
    <row r="34" spans="1:5" ht="30" x14ac:dyDescent="0.25">
      <c r="A34" s="18" t="s">
        <v>282</v>
      </c>
      <c r="B34" s="19" t="s">
        <v>4</v>
      </c>
      <c r="C34" s="20" t="s">
        <v>247</v>
      </c>
      <c r="D34" s="21">
        <v>277000</v>
      </c>
      <c r="E34" s="85" t="s">
        <v>74</v>
      </c>
    </row>
    <row r="35" spans="1:5" x14ac:dyDescent="0.25">
      <c r="A35" s="18" t="s">
        <v>283</v>
      </c>
      <c r="B35" s="19" t="s">
        <v>4</v>
      </c>
      <c r="C35" s="20" t="s">
        <v>242</v>
      </c>
      <c r="D35" s="21">
        <v>5000</v>
      </c>
      <c r="E35" s="85" t="s">
        <v>74</v>
      </c>
    </row>
    <row r="36" spans="1:5" ht="30" x14ac:dyDescent="0.25">
      <c r="A36" s="18" t="s">
        <v>284</v>
      </c>
      <c r="B36" s="19" t="s">
        <v>4</v>
      </c>
      <c r="C36" s="20" t="s">
        <v>5</v>
      </c>
      <c r="D36" s="21">
        <v>510000</v>
      </c>
      <c r="E36" s="85" t="s">
        <v>74</v>
      </c>
    </row>
    <row r="37" spans="1:5" ht="45" x14ac:dyDescent="0.25">
      <c r="A37" s="18" t="s">
        <v>285</v>
      </c>
      <c r="B37" s="19" t="s">
        <v>6</v>
      </c>
      <c r="C37" s="20" t="s">
        <v>5</v>
      </c>
      <c r="D37" s="21">
        <v>927707</v>
      </c>
      <c r="E37" s="85" t="s">
        <v>74</v>
      </c>
    </row>
    <row r="38" spans="1:5" ht="30" x14ac:dyDescent="0.25">
      <c r="A38" s="18" t="s">
        <v>286</v>
      </c>
      <c r="B38" s="19" t="s">
        <v>17</v>
      </c>
      <c r="C38" s="20" t="s">
        <v>247</v>
      </c>
      <c r="D38" s="21">
        <v>671159</v>
      </c>
      <c r="E38" s="85" t="s">
        <v>74</v>
      </c>
    </row>
    <row r="39" spans="1:5" ht="30" x14ac:dyDescent="0.25">
      <c r="A39" s="18" t="s">
        <v>287</v>
      </c>
      <c r="B39" s="19" t="s">
        <v>17</v>
      </c>
      <c r="C39" s="20" t="s">
        <v>247</v>
      </c>
      <c r="D39" s="21">
        <v>396518.51</v>
      </c>
      <c r="E39" s="85" t="s">
        <v>74</v>
      </c>
    </row>
    <row r="40" spans="1:5" ht="30" x14ac:dyDescent="0.25">
      <c r="A40" s="18" t="s">
        <v>288</v>
      </c>
      <c r="B40" s="19" t="s">
        <v>17</v>
      </c>
      <c r="C40" s="20" t="s">
        <v>242</v>
      </c>
      <c r="D40" s="21">
        <v>502287.4</v>
      </c>
      <c r="E40" s="85" t="s">
        <v>74</v>
      </c>
    </row>
    <row r="41" spans="1:5" ht="30" x14ac:dyDescent="0.25">
      <c r="A41" s="18" t="s">
        <v>289</v>
      </c>
      <c r="B41" s="19" t="s">
        <v>17</v>
      </c>
      <c r="C41" s="20" t="s">
        <v>247</v>
      </c>
      <c r="D41" s="21">
        <v>800000</v>
      </c>
      <c r="E41" s="85" t="s">
        <v>74</v>
      </c>
    </row>
    <row r="42" spans="1:5" ht="45" x14ac:dyDescent="0.25">
      <c r="A42" s="18" t="s">
        <v>290</v>
      </c>
      <c r="B42" s="19" t="s">
        <v>6</v>
      </c>
      <c r="C42" s="20" t="s">
        <v>251</v>
      </c>
      <c r="D42" s="21">
        <v>951818</v>
      </c>
      <c r="E42" s="85" t="s">
        <v>74</v>
      </c>
    </row>
    <row r="43" spans="1:5" ht="45" x14ac:dyDescent="0.25">
      <c r="A43" s="18" t="s">
        <v>291</v>
      </c>
      <c r="B43" s="19" t="s">
        <v>6</v>
      </c>
      <c r="C43" s="20" t="s">
        <v>247</v>
      </c>
      <c r="D43" s="21">
        <v>100000</v>
      </c>
      <c r="E43" s="85" t="s">
        <v>74</v>
      </c>
    </row>
    <row r="44" spans="1:5" ht="45" x14ac:dyDescent="0.25">
      <c r="A44" s="18" t="s">
        <v>292</v>
      </c>
      <c r="B44" s="19" t="s">
        <v>6</v>
      </c>
      <c r="C44" s="20" t="s">
        <v>243</v>
      </c>
      <c r="D44" s="21">
        <v>520000</v>
      </c>
      <c r="E44" s="85" t="s">
        <v>74</v>
      </c>
    </row>
    <row r="45" spans="1:5" ht="30" x14ac:dyDescent="0.25">
      <c r="A45" s="18" t="s">
        <v>293</v>
      </c>
      <c r="B45" s="19" t="s">
        <v>8</v>
      </c>
      <c r="C45" s="20" t="s">
        <v>243</v>
      </c>
      <c r="D45" s="21">
        <v>50000</v>
      </c>
      <c r="E45" s="85" t="s">
        <v>74</v>
      </c>
    </row>
    <row r="46" spans="1:5" ht="30" x14ac:dyDescent="0.25">
      <c r="A46" s="18" t="s">
        <v>294</v>
      </c>
      <c r="B46" s="19" t="s">
        <v>4</v>
      </c>
      <c r="C46" s="20" t="s">
        <v>243</v>
      </c>
      <c r="D46" s="21">
        <v>3000000</v>
      </c>
      <c r="E46" s="85" t="s">
        <v>74</v>
      </c>
    </row>
    <row r="47" spans="1:5" ht="30" x14ac:dyDescent="0.25">
      <c r="A47" s="18" t="s">
        <v>295</v>
      </c>
      <c r="B47" s="19" t="s">
        <v>8</v>
      </c>
      <c r="C47" s="20" t="s">
        <v>242</v>
      </c>
      <c r="D47" s="21">
        <v>500000</v>
      </c>
      <c r="E47" s="85" t="s">
        <v>74</v>
      </c>
    </row>
    <row r="48" spans="1:5" ht="30" x14ac:dyDescent="0.25">
      <c r="A48" s="18" t="s">
        <v>296</v>
      </c>
      <c r="B48" s="19" t="s">
        <v>7</v>
      </c>
      <c r="C48" s="20" t="s">
        <v>247</v>
      </c>
      <c r="D48" s="21">
        <v>490000</v>
      </c>
      <c r="E48" s="85" t="s">
        <v>74</v>
      </c>
    </row>
    <row r="49" spans="1:7" x14ac:dyDescent="0.25">
      <c r="A49" s="37"/>
      <c r="B49" s="38"/>
      <c r="C49" s="39"/>
      <c r="D49" s="40"/>
      <c r="E49" s="41"/>
      <c r="G49" s="30"/>
    </row>
    <row r="50" spans="1:7" ht="30" x14ac:dyDescent="0.25">
      <c r="A50" s="5" t="s">
        <v>82</v>
      </c>
      <c r="B50" s="28" t="s">
        <v>17</v>
      </c>
      <c r="C50" s="3" t="s">
        <v>9</v>
      </c>
      <c r="D50" s="22">
        <v>100000</v>
      </c>
      <c r="E50" s="31" t="s">
        <v>13</v>
      </c>
      <c r="G50" s="30"/>
    </row>
    <row r="51" spans="1:7" ht="30" x14ac:dyDescent="0.25">
      <c r="A51" s="5" t="s">
        <v>10</v>
      </c>
      <c r="B51" s="28" t="s">
        <v>4</v>
      </c>
      <c r="C51" s="3" t="s">
        <v>9</v>
      </c>
      <c r="D51" s="22">
        <v>60000</v>
      </c>
      <c r="E51" s="31" t="s">
        <v>13</v>
      </c>
      <c r="G51" s="30"/>
    </row>
    <row r="52" spans="1:7" ht="30" x14ac:dyDescent="0.25">
      <c r="A52" s="5" t="s">
        <v>22</v>
      </c>
      <c r="B52" s="28" t="s">
        <v>7</v>
      </c>
      <c r="C52" s="3" t="s">
        <v>9</v>
      </c>
      <c r="D52" s="22">
        <v>260000</v>
      </c>
      <c r="E52" s="31" t="s">
        <v>13</v>
      </c>
      <c r="G52" s="30"/>
    </row>
    <row r="53" spans="1:7" ht="30" x14ac:dyDescent="0.25">
      <c r="A53" s="5" t="s">
        <v>23</v>
      </c>
      <c r="B53" s="28" t="s">
        <v>7</v>
      </c>
      <c r="C53" s="3" t="s">
        <v>9</v>
      </c>
      <c r="D53" s="22">
        <v>25000</v>
      </c>
      <c r="E53" s="31" t="s">
        <v>13</v>
      </c>
      <c r="G53" s="30"/>
    </row>
    <row r="54" spans="1:7" x14ac:dyDescent="0.25">
      <c r="A54" s="5" t="s">
        <v>24</v>
      </c>
      <c r="B54" s="28" t="s">
        <v>7</v>
      </c>
      <c r="C54" s="3" t="s">
        <v>9</v>
      </c>
      <c r="D54" s="22">
        <v>50000</v>
      </c>
      <c r="E54" s="31" t="s">
        <v>13</v>
      </c>
      <c r="G54" s="30"/>
    </row>
    <row r="55" spans="1:7" ht="30" x14ac:dyDescent="0.25">
      <c r="A55" s="5" t="s">
        <v>25</v>
      </c>
      <c r="B55" s="28" t="s">
        <v>4</v>
      </c>
      <c r="C55" s="3" t="s">
        <v>9</v>
      </c>
      <c r="D55" s="22">
        <v>30000</v>
      </c>
      <c r="E55" s="31" t="s">
        <v>13</v>
      </c>
      <c r="G55" s="30"/>
    </row>
    <row r="56" spans="1:7" ht="30" x14ac:dyDescent="0.25">
      <c r="A56" s="5" t="s">
        <v>26</v>
      </c>
      <c r="B56" s="32" t="s">
        <v>4</v>
      </c>
      <c r="C56" s="3" t="s">
        <v>9</v>
      </c>
      <c r="D56" s="22">
        <v>160000</v>
      </c>
      <c r="E56" s="33" t="s">
        <v>13</v>
      </c>
      <c r="G56" s="30"/>
    </row>
    <row r="57" spans="1:7" x14ac:dyDescent="0.25">
      <c r="A57" s="5" t="s">
        <v>12</v>
      </c>
      <c r="B57" s="28" t="s">
        <v>8</v>
      </c>
      <c r="C57" s="3" t="s">
        <v>9</v>
      </c>
      <c r="D57" s="22">
        <v>300000</v>
      </c>
      <c r="E57" s="31" t="s">
        <v>13</v>
      </c>
      <c r="G57" s="30"/>
    </row>
    <row r="58" spans="1:7" x14ac:dyDescent="0.25">
      <c r="A58" s="5" t="s">
        <v>327</v>
      </c>
      <c r="B58" s="28" t="s">
        <v>4</v>
      </c>
      <c r="C58" s="3" t="s">
        <v>9</v>
      </c>
      <c r="D58" s="22">
        <v>1058109</v>
      </c>
      <c r="E58" s="31" t="s">
        <v>13</v>
      </c>
      <c r="G58" s="30"/>
    </row>
    <row r="59" spans="1:7" x14ac:dyDescent="0.25">
      <c r="A59" s="5" t="s">
        <v>328</v>
      </c>
      <c r="B59" s="28" t="s">
        <v>4</v>
      </c>
      <c r="C59" s="3" t="s">
        <v>9</v>
      </c>
      <c r="D59" s="22">
        <v>669000</v>
      </c>
      <c r="E59" s="31" t="s">
        <v>13</v>
      </c>
      <c r="G59" s="30"/>
    </row>
    <row r="60" spans="1:7" ht="30" x14ac:dyDescent="0.25">
      <c r="A60" s="5" t="s">
        <v>19</v>
      </c>
      <c r="B60" s="28" t="s">
        <v>44</v>
      </c>
      <c r="C60" s="3" t="s">
        <v>9</v>
      </c>
      <c r="D60" s="22">
        <v>500000</v>
      </c>
      <c r="E60" s="31" t="s">
        <v>13</v>
      </c>
      <c r="G60" s="30"/>
    </row>
    <row r="61" spans="1:7" ht="30" x14ac:dyDescent="0.25">
      <c r="A61" s="5" t="s">
        <v>14</v>
      </c>
      <c r="B61" s="28" t="s">
        <v>4</v>
      </c>
      <c r="C61" s="3" t="s">
        <v>9</v>
      </c>
      <c r="D61" s="22">
        <v>600000</v>
      </c>
      <c r="E61" s="31" t="s">
        <v>13</v>
      </c>
      <c r="G61" s="30"/>
    </row>
    <row r="62" spans="1:7" ht="30" x14ac:dyDescent="0.25">
      <c r="A62" s="5" t="s">
        <v>67</v>
      </c>
      <c r="B62" s="28" t="s">
        <v>4</v>
      </c>
      <c r="C62" s="3" t="s">
        <v>9</v>
      </c>
      <c r="D62" s="22">
        <v>650000</v>
      </c>
      <c r="E62" s="31" t="s">
        <v>13</v>
      </c>
      <c r="G62" s="30"/>
    </row>
    <row r="63" spans="1:7" ht="30" x14ac:dyDescent="0.25">
      <c r="A63" s="5" t="s">
        <v>27</v>
      </c>
      <c r="B63" s="28" t="s">
        <v>4</v>
      </c>
      <c r="C63" s="3" t="s">
        <v>9</v>
      </c>
      <c r="D63" s="22">
        <v>550000</v>
      </c>
      <c r="E63" s="31" t="s">
        <v>13</v>
      </c>
      <c r="G63" s="30"/>
    </row>
    <row r="64" spans="1:7" ht="30" x14ac:dyDescent="0.25">
      <c r="A64" s="5" t="s">
        <v>28</v>
      </c>
      <c r="B64" s="28" t="s">
        <v>4</v>
      </c>
      <c r="C64" s="3" t="s">
        <v>9</v>
      </c>
      <c r="D64" s="22">
        <v>800000</v>
      </c>
      <c r="E64" s="31" t="s">
        <v>13</v>
      </c>
      <c r="G64" s="30"/>
    </row>
    <row r="65" spans="1:7" ht="30" x14ac:dyDescent="0.25">
      <c r="A65" s="5" t="s">
        <v>29</v>
      </c>
      <c r="B65" s="28" t="s">
        <v>4</v>
      </c>
      <c r="C65" s="3" t="s">
        <v>9</v>
      </c>
      <c r="D65" s="22">
        <v>450000</v>
      </c>
      <c r="E65" s="31" t="s">
        <v>13</v>
      </c>
      <c r="G65" s="30"/>
    </row>
    <row r="66" spans="1:7" ht="30" x14ac:dyDescent="0.25">
      <c r="A66" s="5" t="s">
        <v>30</v>
      </c>
      <c r="B66" s="28" t="s">
        <v>4</v>
      </c>
      <c r="C66" s="3" t="s">
        <v>9</v>
      </c>
      <c r="D66" s="22">
        <v>600000</v>
      </c>
      <c r="E66" s="31" t="s">
        <v>13</v>
      </c>
      <c r="G66" s="30"/>
    </row>
    <row r="67" spans="1:7" ht="45" x14ac:dyDescent="0.25">
      <c r="A67" s="5" t="s">
        <v>20</v>
      </c>
      <c r="B67" s="28" t="s">
        <v>4</v>
      </c>
      <c r="C67" s="3" t="s">
        <v>9</v>
      </c>
      <c r="D67" s="22">
        <v>800000</v>
      </c>
      <c r="E67" s="31" t="s">
        <v>13</v>
      </c>
    </row>
    <row r="68" spans="1:7" ht="45" x14ac:dyDescent="0.25">
      <c r="A68" s="5" t="s">
        <v>31</v>
      </c>
      <c r="B68" s="28" t="s">
        <v>6</v>
      </c>
      <c r="C68" s="3" t="s">
        <v>9</v>
      </c>
      <c r="D68" s="22">
        <v>100000</v>
      </c>
      <c r="E68" s="33" t="s">
        <v>13</v>
      </c>
    </row>
    <row r="69" spans="1:7" ht="45" x14ac:dyDescent="0.25">
      <c r="A69" s="5" t="s">
        <v>32</v>
      </c>
      <c r="B69" s="32" t="s">
        <v>4</v>
      </c>
      <c r="C69" s="3" t="s">
        <v>9</v>
      </c>
      <c r="D69" s="22">
        <v>240000</v>
      </c>
      <c r="E69" s="33" t="s">
        <v>13</v>
      </c>
    </row>
    <row r="70" spans="1:7" ht="30" x14ac:dyDescent="0.25">
      <c r="A70" s="5" t="s">
        <v>63</v>
      </c>
      <c r="B70" s="28" t="s">
        <v>4</v>
      </c>
      <c r="C70" s="3" t="s">
        <v>9</v>
      </c>
      <c r="D70" s="22">
        <v>360000</v>
      </c>
      <c r="E70" s="31" t="s">
        <v>13</v>
      </c>
    </row>
    <row r="71" spans="1:7" ht="30" x14ac:dyDescent="0.25">
      <c r="A71" s="5" t="s">
        <v>64</v>
      </c>
      <c r="B71" s="28" t="s">
        <v>17</v>
      </c>
      <c r="C71" s="3" t="s">
        <v>9</v>
      </c>
      <c r="D71" s="22">
        <v>100000</v>
      </c>
      <c r="E71" s="31" t="s">
        <v>13</v>
      </c>
    </row>
    <row r="72" spans="1:7" ht="30" x14ac:dyDescent="0.25">
      <c r="A72" s="5" t="s">
        <v>81</v>
      </c>
      <c r="B72" s="28" t="s">
        <v>17</v>
      </c>
      <c r="C72" s="3" t="s">
        <v>9</v>
      </c>
      <c r="D72" s="22">
        <v>50000</v>
      </c>
      <c r="E72" s="31" t="s">
        <v>13</v>
      </c>
    </row>
    <row r="73" spans="1:7" ht="30" x14ac:dyDescent="0.25">
      <c r="A73" s="5" t="s">
        <v>18</v>
      </c>
      <c r="B73" s="28" t="s">
        <v>17</v>
      </c>
      <c r="C73" s="3" t="s">
        <v>9</v>
      </c>
      <c r="D73" s="22">
        <v>40000</v>
      </c>
      <c r="E73" s="31" t="s">
        <v>13</v>
      </c>
    </row>
    <row r="74" spans="1:7" ht="30" x14ac:dyDescent="0.25">
      <c r="A74" s="5" t="s">
        <v>65</v>
      </c>
      <c r="B74" s="28" t="s">
        <v>4</v>
      </c>
      <c r="C74" s="3" t="s">
        <v>9</v>
      </c>
      <c r="D74" s="22">
        <v>520000</v>
      </c>
      <c r="E74" s="31" t="s">
        <v>13</v>
      </c>
    </row>
    <row r="75" spans="1:7" ht="30" x14ac:dyDescent="0.25">
      <c r="A75" s="5" t="s">
        <v>66</v>
      </c>
      <c r="B75" s="28" t="s">
        <v>4</v>
      </c>
      <c r="C75" s="3" t="s">
        <v>9</v>
      </c>
      <c r="D75" s="22">
        <v>800000</v>
      </c>
      <c r="E75" s="31" t="s">
        <v>13</v>
      </c>
    </row>
    <row r="76" spans="1:7" ht="30" x14ac:dyDescent="0.25">
      <c r="A76" s="5" t="s">
        <v>67</v>
      </c>
      <c r="B76" s="28" t="s">
        <v>4</v>
      </c>
      <c r="C76" s="3" t="s">
        <v>9</v>
      </c>
      <c r="D76" s="22">
        <v>1705850</v>
      </c>
      <c r="E76" s="31" t="s">
        <v>13</v>
      </c>
    </row>
    <row r="77" spans="1:7" ht="30" x14ac:dyDescent="0.25">
      <c r="A77" s="5" t="s">
        <v>68</v>
      </c>
      <c r="B77" s="28" t="s">
        <v>4</v>
      </c>
      <c r="C77" s="3" t="s">
        <v>9</v>
      </c>
      <c r="D77" s="22">
        <v>200000</v>
      </c>
      <c r="E77" s="31" t="s">
        <v>13</v>
      </c>
    </row>
    <row r="78" spans="1:7" ht="45" x14ac:dyDescent="0.25">
      <c r="A78" s="5" t="s">
        <v>69</v>
      </c>
      <c r="B78" s="28" t="s">
        <v>6</v>
      </c>
      <c r="C78" s="3" t="s">
        <v>9</v>
      </c>
      <c r="D78" s="22">
        <v>74000</v>
      </c>
      <c r="E78" s="31" t="s">
        <v>13</v>
      </c>
    </row>
    <row r="79" spans="1:7" ht="30" x14ac:dyDescent="0.25">
      <c r="A79" s="23" t="s">
        <v>70</v>
      </c>
      <c r="B79" s="24" t="s">
        <v>4</v>
      </c>
      <c r="C79" s="25" t="s">
        <v>9</v>
      </c>
      <c r="D79" s="26"/>
      <c r="E79" s="27" t="s">
        <v>13</v>
      </c>
    </row>
    <row r="80" spans="1:7" ht="30" x14ac:dyDescent="0.25">
      <c r="A80" s="23" t="s">
        <v>71</v>
      </c>
      <c r="B80" s="24" t="s">
        <v>7</v>
      </c>
      <c r="C80" s="25" t="s">
        <v>9</v>
      </c>
      <c r="D80" s="26"/>
      <c r="E80" s="27" t="s">
        <v>13</v>
      </c>
    </row>
    <row r="81" spans="1:5" ht="45" x14ac:dyDescent="0.25">
      <c r="A81" s="5" t="s">
        <v>72</v>
      </c>
      <c r="B81" s="28" t="s">
        <v>6</v>
      </c>
      <c r="C81" s="3" t="s">
        <v>9</v>
      </c>
      <c r="D81" s="22">
        <v>107500</v>
      </c>
      <c r="E81" s="31" t="s">
        <v>13</v>
      </c>
    </row>
    <row r="82" spans="1:5" ht="30" x14ac:dyDescent="0.25">
      <c r="A82" s="5" t="s">
        <v>73</v>
      </c>
      <c r="B82" s="28" t="s">
        <v>4</v>
      </c>
      <c r="C82" s="3" t="s">
        <v>9</v>
      </c>
      <c r="D82" s="22">
        <v>44000</v>
      </c>
      <c r="E82" s="31" t="s">
        <v>13</v>
      </c>
    </row>
    <row r="83" spans="1:5" x14ac:dyDescent="0.25">
      <c r="A83" s="44"/>
      <c r="B83" s="45"/>
      <c r="C83" s="46"/>
      <c r="D83" s="40"/>
      <c r="E83" s="41"/>
    </row>
    <row r="84" spans="1:5" ht="30" x14ac:dyDescent="0.25">
      <c r="A84" s="5" t="s">
        <v>10</v>
      </c>
      <c r="B84" s="28" t="s">
        <v>4</v>
      </c>
      <c r="C84" s="3" t="s">
        <v>9</v>
      </c>
      <c r="D84" s="22">
        <v>60000</v>
      </c>
      <c r="E84" s="31" t="s">
        <v>15</v>
      </c>
    </row>
    <row r="85" spans="1:5" ht="30" x14ac:dyDescent="0.25">
      <c r="A85" s="5" t="s">
        <v>16</v>
      </c>
      <c r="B85" s="28" t="s">
        <v>7</v>
      </c>
      <c r="C85" s="3" t="s">
        <v>9</v>
      </c>
      <c r="D85" s="22">
        <v>200000</v>
      </c>
      <c r="E85" s="31" t="s">
        <v>15</v>
      </c>
    </row>
    <row r="86" spans="1:5" ht="30" x14ac:dyDescent="0.25">
      <c r="A86" s="5" t="s">
        <v>11</v>
      </c>
      <c r="B86" s="28" t="s">
        <v>7</v>
      </c>
      <c r="C86" s="3" t="s">
        <v>9</v>
      </c>
      <c r="D86" s="22">
        <v>25000</v>
      </c>
      <c r="E86" s="31" t="s">
        <v>15</v>
      </c>
    </row>
    <row r="87" spans="1:5" ht="45" x14ac:dyDescent="0.25">
      <c r="A87" s="5" t="s">
        <v>77</v>
      </c>
      <c r="B87" s="28" t="s">
        <v>7</v>
      </c>
      <c r="C87" s="3" t="s">
        <v>9</v>
      </c>
      <c r="D87" s="22">
        <v>25000</v>
      </c>
      <c r="E87" s="31" t="s">
        <v>15</v>
      </c>
    </row>
    <row r="88" spans="1:5" ht="30" x14ac:dyDescent="0.25">
      <c r="A88" s="5" t="s">
        <v>33</v>
      </c>
      <c r="B88" s="28" t="s">
        <v>7</v>
      </c>
      <c r="C88" s="3" t="s">
        <v>9</v>
      </c>
      <c r="D88" s="22">
        <v>230000</v>
      </c>
      <c r="E88" s="31" t="s">
        <v>15</v>
      </c>
    </row>
    <row r="89" spans="1:5" ht="45" x14ac:dyDescent="0.25">
      <c r="A89" s="5" t="s">
        <v>78</v>
      </c>
      <c r="B89" s="28" t="s">
        <v>7</v>
      </c>
      <c r="C89" s="3" t="s">
        <v>9</v>
      </c>
      <c r="D89" s="22">
        <v>120000</v>
      </c>
      <c r="E89" s="31" t="s">
        <v>15</v>
      </c>
    </row>
    <row r="90" spans="1:5" ht="45" x14ac:dyDescent="0.25">
      <c r="A90" s="5" t="s">
        <v>79</v>
      </c>
      <c r="B90" s="28" t="s">
        <v>7</v>
      </c>
      <c r="C90" s="3" t="s">
        <v>9</v>
      </c>
      <c r="D90" s="22">
        <v>120000</v>
      </c>
      <c r="E90" s="31" t="s">
        <v>15</v>
      </c>
    </row>
    <row r="91" spans="1:5" ht="30" x14ac:dyDescent="0.25">
      <c r="A91" s="5" t="s">
        <v>80</v>
      </c>
      <c r="B91" s="28" t="s">
        <v>7</v>
      </c>
      <c r="C91" s="3" t="s">
        <v>9</v>
      </c>
      <c r="D91" s="22">
        <v>200000</v>
      </c>
      <c r="E91" s="31" t="s">
        <v>15</v>
      </c>
    </row>
    <row r="92" spans="1:5" x14ac:dyDescent="0.25">
      <c r="A92" s="5" t="s">
        <v>12</v>
      </c>
      <c r="B92" s="28" t="s">
        <v>8</v>
      </c>
      <c r="C92" s="3" t="s">
        <v>9</v>
      </c>
      <c r="D92" s="22">
        <v>500000</v>
      </c>
      <c r="E92" s="31" t="s">
        <v>15</v>
      </c>
    </row>
    <row r="93" spans="1:5" x14ac:dyDescent="0.25">
      <c r="A93" s="5" t="s">
        <v>329</v>
      </c>
      <c r="B93" s="28" t="s">
        <v>4</v>
      </c>
      <c r="C93" s="3" t="s">
        <v>9</v>
      </c>
      <c r="D93" s="22">
        <v>110000</v>
      </c>
      <c r="E93" s="31" t="s">
        <v>15</v>
      </c>
    </row>
    <row r="94" spans="1:5" x14ac:dyDescent="0.25">
      <c r="A94" s="5" t="s">
        <v>330</v>
      </c>
      <c r="B94" s="28" t="s">
        <v>4</v>
      </c>
      <c r="C94" s="3" t="s">
        <v>9</v>
      </c>
      <c r="D94" s="22">
        <v>155000</v>
      </c>
      <c r="E94" s="31" t="s">
        <v>15</v>
      </c>
    </row>
    <row r="95" spans="1:5" x14ac:dyDescent="0.25">
      <c r="A95" s="5" t="s">
        <v>331</v>
      </c>
      <c r="B95" s="28" t="s">
        <v>4</v>
      </c>
      <c r="C95" s="3" t="s">
        <v>9</v>
      </c>
      <c r="D95" s="22">
        <v>155000</v>
      </c>
      <c r="E95" s="31" t="s">
        <v>15</v>
      </c>
    </row>
    <row r="96" spans="1:5" x14ac:dyDescent="0.25">
      <c r="A96" s="5" t="s">
        <v>332</v>
      </c>
      <c r="B96" s="28" t="s">
        <v>4</v>
      </c>
      <c r="C96" s="3" t="s">
        <v>9</v>
      </c>
      <c r="D96" s="22">
        <v>155000</v>
      </c>
      <c r="E96" s="31" t="s">
        <v>15</v>
      </c>
    </row>
    <row r="97" spans="1:5" x14ac:dyDescent="0.25">
      <c r="A97" s="5" t="s">
        <v>333</v>
      </c>
      <c r="B97" s="28" t="s">
        <v>4</v>
      </c>
      <c r="C97" s="3" t="s">
        <v>9</v>
      </c>
      <c r="D97" s="22">
        <v>40000</v>
      </c>
      <c r="E97" s="31" t="s">
        <v>15</v>
      </c>
    </row>
    <row r="98" spans="1:5" x14ac:dyDescent="0.25">
      <c r="A98" s="5" t="s">
        <v>334</v>
      </c>
      <c r="B98" s="28" t="s">
        <v>4</v>
      </c>
      <c r="C98" s="3" t="s">
        <v>9</v>
      </c>
      <c r="D98" s="22">
        <v>50000</v>
      </c>
      <c r="E98" s="31" t="s">
        <v>15</v>
      </c>
    </row>
    <row r="99" spans="1:5" x14ac:dyDescent="0.25">
      <c r="A99" s="5" t="s">
        <v>335</v>
      </c>
      <c r="B99" s="28" t="s">
        <v>4</v>
      </c>
      <c r="C99" s="3" t="s">
        <v>9</v>
      </c>
      <c r="D99" s="22">
        <v>110000</v>
      </c>
      <c r="E99" s="31" t="s">
        <v>15</v>
      </c>
    </row>
    <row r="100" spans="1:5" x14ac:dyDescent="0.25">
      <c r="A100" s="5" t="s">
        <v>336</v>
      </c>
      <c r="B100" s="28" t="s">
        <v>4</v>
      </c>
      <c r="C100" s="3" t="s">
        <v>9</v>
      </c>
      <c r="D100" s="22">
        <v>20000</v>
      </c>
      <c r="E100" s="31" t="s">
        <v>15</v>
      </c>
    </row>
    <row r="101" spans="1:5" x14ac:dyDescent="0.25">
      <c r="A101" s="5" t="s">
        <v>337</v>
      </c>
      <c r="B101" s="28" t="s">
        <v>4</v>
      </c>
      <c r="C101" s="3" t="s">
        <v>9</v>
      </c>
      <c r="D101" s="22">
        <v>45000</v>
      </c>
      <c r="E101" s="31" t="s">
        <v>15</v>
      </c>
    </row>
    <row r="102" spans="1:5" x14ac:dyDescent="0.25">
      <c r="A102" s="5" t="s">
        <v>338</v>
      </c>
      <c r="B102" s="28" t="s">
        <v>4</v>
      </c>
      <c r="C102" s="3" t="s">
        <v>9</v>
      </c>
      <c r="D102" s="22">
        <v>20000</v>
      </c>
      <c r="E102" s="31" t="s">
        <v>15</v>
      </c>
    </row>
    <row r="103" spans="1:5" x14ac:dyDescent="0.25">
      <c r="A103" s="5" t="s">
        <v>339</v>
      </c>
      <c r="B103" s="28" t="s">
        <v>4</v>
      </c>
      <c r="C103" s="3" t="s">
        <v>9</v>
      </c>
      <c r="D103" s="22">
        <v>20000</v>
      </c>
      <c r="E103" s="31" t="s">
        <v>15</v>
      </c>
    </row>
    <row r="104" spans="1:5" ht="30" x14ac:dyDescent="0.25">
      <c r="A104" s="5" t="s">
        <v>19</v>
      </c>
      <c r="B104" s="28" t="s">
        <v>44</v>
      </c>
      <c r="C104" s="3" t="s">
        <v>9</v>
      </c>
      <c r="D104" s="22">
        <v>500000</v>
      </c>
      <c r="E104" s="31" t="s">
        <v>15</v>
      </c>
    </row>
    <row r="105" spans="1:5" ht="30" x14ac:dyDescent="0.25">
      <c r="A105" s="5" t="s">
        <v>63</v>
      </c>
      <c r="B105" s="28" t="s">
        <v>4</v>
      </c>
      <c r="C105" s="3" t="s">
        <v>9</v>
      </c>
      <c r="D105" s="22">
        <v>365000</v>
      </c>
      <c r="E105" s="31" t="s">
        <v>15</v>
      </c>
    </row>
    <row r="106" spans="1:5" ht="30" x14ac:dyDescent="0.25">
      <c r="A106" s="5" t="s">
        <v>64</v>
      </c>
      <c r="B106" s="28" t="s">
        <v>17</v>
      </c>
      <c r="C106" s="3" t="s">
        <v>9</v>
      </c>
      <c r="D106" s="22">
        <v>150000</v>
      </c>
      <c r="E106" s="31" t="s">
        <v>15</v>
      </c>
    </row>
    <row r="107" spans="1:5" ht="30" x14ac:dyDescent="0.25">
      <c r="A107" s="5" t="s">
        <v>81</v>
      </c>
      <c r="B107" s="28" t="s">
        <v>17</v>
      </c>
      <c r="C107" s="3" t="s">
        <v>9</v>
      </c>
      <c r="D107" s="22">
        <v>50000</v>
      </c>
      <c r="E107" s="31" t="s">
        <v>15</v>
      </c>
    </row>
    <row r="108" spans="1:5" ht="30" x14ac:dyDescent="0.25">
      <c r="A108" s="5" t="s">
        <v>18</v>
      </c>
      <c r="B108" s="28" t="s">
        <v>17</v>
      </c>
      <c r="C108" s="3" t="s">
        <v>9</v>
      </c>
      <c r="D108" s="22">
        <v>50000</v>
      </c>
      <c r="E108" s="31" t="s">
        <v>15</v>
      </c>
    </row>
    <row r="109" spans="1:5" ht="30" x14ac:dyDescent="0.25">
      <c r="A109" s="5" t="s">
        <v>65</v>
      </c>
      <c r="B109" s="28" t="s">
        <v>4</v>
      </c>
      <c r="C109" s="3" t="s">
        <v>9</v>
      </c>
      <c r="D109" s="22">
        <v>540000</v>
      </c>
      <c r="E109" s="31" t="s">
        <v>15</v>
      </c>
    </row>
    <row r="110" spans="1:5" ht="30" x14ac:dyDescent="0.25">
      <c r="A110" s="5" t="s">
        <v>66</v>
      </c>
      <c r="B110" s="28" t="s">
        <v>4</v>
      </c>
      <c r="C110" s="3" t="s">
        <v>9</v>
      </c>
      <c r="D110" s="21"/>
      <c r="E110" s="31" t="s">
        <v>15</v>
      </c>
    </row>
    <row r="111" spans="1:5" ht="30" x14ac:dyDescent="0.25">
      <c r="A111" s="5" t="s">
        <v>67</v>
      </c>
      <c r="B111" s="28" t="s">
        <v>4</v>
      </c>
      <c r="C111" s="3" t="s">
        <v>9</v>
      </c>
      <c r="D111" s="22">
        <v>1694200</v>
      </c>
      <c r="E111" s="31" t="s">
        <v>15</v>
      </c>
    </row>
    <row r="112" spans="1:5" ht="30" x14ac:dyDescent="0.25">
      <c r="A112" s="5" t="s">
        <v>68</v>
      </c>
      <c r="B112" s="28" t="s">
        <v>4</v>
      </c>
      <c r="C112" s="3" t="s">
        <v>9</v>
      </c>
      <c r="D112" s="22">
        <v>200000</v>
      </c>
      <c r="E112" s="31" t="s">
        <v>15</v>
      </c>
    </row>
    <row r="113" spans="1:5" ht="45" x14ac:dyDescent="0.25">
      <c r="A113" s="5" t="s">
        <v>69</v>
      </c>
      <c r="B113" s="28" t="s">
        <v>6</v>
      </c>
      <c r="C113" s="3" t="s">
        <v>9</v>
      </c>
      <c r="D113" s="22">
        <v>76000</v>
      </c>
      <c r="E113" s="31" t="s">
        <v>15</v>
      </c>
    </row>
    <row r="114" spans="1:5" ht="30" x14ac:dyDescent="0.25">
      <c r="A114" s="23" t="s">
        <v>70</v>
      </c>
      <c r="B114" s="24" t="s">
        <v>4</v>
      </c>
      <c r="C114" s="25" t="s">
        <v>9</v>
      </c>
      <c r="D114" s="26"/>
      <c r="E114" s="31" t="s">
        <v>15</v>
      </c>
    </row>
    <row r="115" spans="1:5" ht="30" x14ac:dyDescent="0.25">
      <c r="A115" s="23" t="s">
        <v>71</v>
      </c>
      <c r="B115" s="24" t="s">
        <v>7</v>
      </c>
      <c r="C115" s="25" t="s">
        <v>9</v>
      </c>
      <c r="D115" s="26"/>
      <c r="E115" s="31" t="s">
        <v>15</v>
      </c>
    </row>
    <row r="116" spans="1:5" ht="45" x14ac:dyDescent="0.25">
      <c r="A116" s="5" t="s">
        <v>72</v>
      </c>
      <c r="B116" s="28" t="s">
        <v>6</v>
      </c>
      <c r="C116" s="3" t="s">
        <v>9</v>
      </c>
      <c r="D116" s="22">
        <v>110700</v>
      </c>
      <c r="E116" s="31" t="s">
        <v>15</v>
      </c>
    </row>
    <row r="117" spans="1:5" ht="30" x14ac:dyDescent="0.25">
      <c r="A117" s="5" t="s">
        <v>73</v>
      </c>
      <c r="B117" s="28" t="s">
        <v>4</v>
      </c>
      <c r="C117" s="3" t="s">
        <v>9</v>
      </c>
      <c r="D117" s="22">
        <v>44000</v>
      </c>
      <c r="E117" s="31" t="s">
        <v>15</v>
      </c>
    </row>
    <row r="118" spans="1:5" x14ac:dyDescent="0.25">
      <c r="A118" s="47"/>
      <c r="B118" s="48"/>
      <c r="C118" s="49"/>
      <c r="D118" s="50"/>
      <c r="E118" s="51"/>
    </row>
    <row r="119" spans="1:5" ht="30" x14ac:dyDescent="0.25">
      <c r="A119" s="5" t="s">
        <v>35</v>
      </c>
      <c r="B119" s="28" t="s">
        <v>17</v>
      </c>
      <c r="C119" s="3" t="s">
        <v>9</v>
      </c>
      <c r="D119" s="22">
        <v>500000</v>
      </c>
      <c r="E119" s="31" t="s">
        <v>34</v>
      </c>
    </row>
    <row r="120" spans="1:5" ht="30" x14ac:dyDescent="0.25">
      <c r="A120" s="5" t="s">
        <v>10</v>
      </c>
      <c r="B120" s="28" t="s">
        <v>7</v>
      </c>
      <c r="C120" s="3" t="s">
        <v>9</v>
      </c>
      <c r="D120" s="22">
        <v>60000</v>
      </c>
      <c r="E120" s="31" t="s">
        <v>34</v>
      </c>
    </row>
    <row r="121" spans="1:5" ht="30" x14ac:dyDescent="0.25">
      <c r="A121" s="5" t="s">
        <v>36</v>
      </c>
      <c r="B121" s="28" t="s">
        <v>7</v>
      </c>
      <c r="C121" s="3" t="s">
        <v>9</v>
      </c>
      <c r="D121" s="22">
        <v>220000</v>
      </c>
      <c r="E121" s="31" t="s">
        <v>34</v>
      </c>
    </row>
    <row r="122" spans="1:5" ht="30" x14ac:dyDescent="0.25">
      <c r="A122" s="5" t="s">
        <v>37</v>
      </c>
      <c r="B122" s="28" t="s">
        <v>7</v>
      </c>
      <c r="C122" s="3" t="s">
        <v>9</v>
      </c>
      <c r="D122" s="22">
        <v>30000</v>
      </c>
      <c r="E122" s="31" t="s">
        <v>34</v>
      </c>
    </row>
    <row r="123" spans="1:5" ht="45" x14ac:dyDescent="0.25">
      <c r="A123" s="5" t="s">
        <v>38</v>
      </c>
      <c r="B123" s="28" t="s">
        <v>7</v>
      </c>
      <c r="C123" s="3" t="s">
        <v>9</v>
      </c>
      <c r="D123" s="22">
        <v>30000</v>
      </c>
      <c r="E123" s="31" t="s">
        <v>34</v>
      </c>
    </row>
    <row r="124" spans="1:5" x14ac:dyDescent="0.25">
      <c r="A124" s="5" t="s">
        <v>39</v>
      </c>
      <c r="B124" s="28" t="s">
        <v>45</v>
      </c>
      <c r="C124" s="3" t="s">
        <v>9</v>
      </c>
      <c r="D124" s="22">
        <v>60000</v>
      </c>
      <c r="E124" s="31" t="s">
        <v>34</v>
      </c>
    </row>
    <row r="125" spans="1:5" ht="30" x14ac:dyDescent="0.25">
      <c r="A125" s="5" t="s">
        <v>40</v>
      </c>
      <c r="B125" s="28" t="s">
        <v>7</v>
      </c>
      <c r="C125" s="3" t="s">
        <v>9</v>
      </c>
      <c r="D125" s="22">
        <v>30000</v>
      </c>
      <c r="E125" s="31" t="s">
        <v>34</v>
      </c>
    </row>
    <row r="126" spans="1:5" x14ac:dyDescent="0.25">
      <c r="A126" s="5" t="s">
        <v>41</v>
      </c>
      <c r="B126" s="28" t="s">
        <v>45</v>
      </c>
      <c r="C126" s="3" t="s">
        <v>9</v>
      </c>
      <c r="D126" s="22">
        <v>103000</v>
      </c>
      <c r="E126" s="31" t="s">
        <v>34</v>
      </c>
    </row>
    <row r="127" spans="1:5" ht="30" x14ac:dyDescent="0.25">
      <c r="A127" s="5" t="s">
        <v>42</v>
      </c>
      <c r="B127" s="28" t="s">
        <v>4</v>
      </c>
      <c r="C127" s="3" t="s">
        <v>9</v>
      </c>
      <c r="D127" s="22">
        <v>50000</v>
      </c>
      <c r="E127" s="31" t="s">
        <v>34</v>
      </c>
    </row>
    <row r="128" spans="1:5" ht="30" x14ac:dyDescent="0.25">
      <c r="A128" s="5" t="s">
        <v>43</v>
      </c>
      <c r="B128" s="28" t="s">
        <v>4</v>
      </c>
      <c r="C128" s="3" t="s">
        <v>9</v>
      </c>
      <c r="D128" s="22">
        <v>20000</v>
      </c>
      <c r="E128" s="31" t="s">
        <v>34</v>
      </c>
    </row>
    <row r="129" spans="1:6" ht="30" x14ac:dyDescent="0.25">
      <c r="A129" s="5" t="s">
        <v>19</v>
      </c>
      <c r="B129" s="28" t="s">
        <v>44</v>
      </c>
      <c r="C129" s="3" t="s">
        <v>9</v>
      </c>
      <c r="D129" s="22">
        <v>500000</v>
      </c>
      <c r="E129" s="31" t="s">
        <v>34</v>
      </c>
    </row>
    <row r="130" spans="1:6" ht="30" x14ac:dyDescent="0.25">
      <c r="A130" s="52" t="s">
        <v>63</v>
      </c>
      <c r="B130" s="53" t="s">
        <v>4</v>
      </c>
      <c r="C130" s="54" t="s">
        <v>9</v>
      </c>
      <c r="D130" s="55">
        <v>370000</v>
      </c>
      <c r="E130" s="56" t="s">
        <v>34</v>
      </c>
    </row>
    <row r="131" spans="1:6" ht="30" x14ac:dyDescent="0.25">
      <c r="A131" s="42" t="s">
        <v>64</v>
      </c>
      <c r="B131" s="43" t="s">
        <v>17</v>
      </c>
      <c r="C131" s="3" t="s">
        <v>9</v>
      </c>
      <c r="D131" s="22">
        <v>150000</v>
      </c>
      <c r="E131" s="56" t="s">
        <v>34</v>
      </c>
    </row>
    <row r="132" spans="1:6" ht="30" x14ac:dyDescent="0.25">
      <c r="A132" s="5" t="s">
        <v>81</v>
      </c>
      <c r="B132" s="28" t="s">
        <v>17</v>
      </c>
      <c r="C132" s="3" t="s">
        <v>9</v>
      </c>
      <c r="D132" s="22">
        <v>400000</v>
      </c>
      <c r="E132" s="31" t="s">
        <v>34</v>
      </c>
    </row>
    <row r="133" spans="1:6" ht="30" x14ac:dyDescent="0.25">
      <c r="A133" s="5" t="s">
        <v>18</v>
      </c>
      <c r="B133" s="28" t="s">
        <v>17</v>
      </c>
      <c r="C133" s="3" t="s">
        <v>9</v>
      </c>
      <c r="D133" s="22">
        <v>50000</v>
      </c>
      <c r="E133" s="31" t="s">
        <v>34</v>
      </c>
    </row>
    <row r="134" spans="1:6" ht="30" x14ac:dyDescent="0.25">
      <c r="A134" s="52" t="s">
        <v>65</v>
      </c>
      <c r="B134" s="53" t="s">
        <v>4</v>
      </c>
      <c r="C134" s="54" t="s">
        <v>9</v>
      </c>
      <c r="D134" s="55"/>
      <c r="E134" s="31" t="s">
        <v>34</v>
      </c>
    </row>
    <row r="135" spans="1:6" ht="30" x14ac:dyDescent="0.25">
      <c r="A135" s="5" t="s">
        <v>66</v>
      </c>
      <c r="B135" s="28" t="s">
        <v>4</v>
      </c>
      <c r="C135" s="3" t="s">
        <v>9</v>
      </c>
      <c r="D135" s="22">
        <v>800000</v>
      </c>
      <c r="E135" s="31" t="s">
        <v>34</v>
      </c>
    </row>
    <row r="136" spans="1:6" ht="30" x14ac:dyDescent="0.25">
      <c r="A136" s="42" t="s">
        <v>67</v>
      </c>
      <c r="B136" s="43" t="s">
        <v>4</v>
      </c>
      <c r="C136" s="3" t="s">
        <v>9</v>
      </c>
      <c r="D136" s="21">
        <v>1741475</v>
      </c>
      <c r="E136" s="36" t="s">
        <v>34</v>
      </c>
    </row>
    <row r="137" spans="1:6" ht="30" x14ac:dyDescent="0.25">
      <c r="A137" s="5" t="s">
        <v>68</v>
      </c>
      <c r="B137" s="28" t="s">
        <v>4</v>
      </c>
      <c r="C137" s="3" t="s">
        <v>9</v>
      </c>
      <c r="D137" s="22">
        <v>200000</v>
      </c>
      <c r="E137" s="31" t="s">
        <v>34</v>
      </c>
    </row>
    <row r="138" spans="1:6" ht="45" x14ac:dyDescent="0.25">
      <c r="A138" s="5" t="s">
        <v>69</v>
      </c>
      <c r="B138" s="28" t="s">
        <v>6</v>
      </c>
      <c r="C138" s="3" t="s">
        <v>9</v>
      </c>
      <c r="D138" s="22">
        <v>80800</v>
      </c>
      <c r="E138" s="31" t="s">
        <v>34</v>
      </c>
    </row>
    <row r="139" spans="1:6" ht="30" x14ac:dyDescent="0.25">
      <c r="A139" s="23" t="s">
        <v>70</v>
      </c>
      <c r="B139" s="24" t="s">
        <v>4</v>
      </c>
      <c r="C139" s="25" t="s">
        <v>9</v>
      </c>
      <c r="D139" s="26"/>
      <c r="E139" s="36" t="s">
        <v>34</v>
      </c>
    </row>
    <row r="140" spans="1:6" ht="30" x14ac:dyDescent="0.25">
      <c r="A140" s="42" t="s">
        <v>71</v>
      </c>
      <c r="B140" s="43" t="s">
        <v>7</v>
      </c>
      <c r="C140" s="3" t="s">
        <v>9</v>
      </c>
      <c r="D140" s="21"/>
      <c r="E140" s="36" t="s">
        <v>34</v>
      </c>
    </row>
    <row r="141" spans="1:6" ht="45" x14ac:dyDescent="0.25">
      <c r="A141" s="5" t="s">
        <v>72</v>
      </c>
      <c r="B141" s="28" t="s">
        <v>6</v>
      </c>
      <c r="C141" s="3" t="s">
        <v>9</v>
      </c>
      <c r="D141" s="22">
        <v>116200</v>
      </c>
      <c r="E141" s="31" t="s">
        <v>34</v>
      </c>
      <c r="F141" s="30"/>
    </row>
    <row r="142" spans="1:6" ht="30" x14ac:dyDescent="0.25">
      <c r="A142" s="5" t="s">
        <v>73</v>
      </c>
      <c r="B142" s="28" t="s">
        <v>4</v>
      </c>
      <c r="C142" s="3" t="s">
        <v>9</v>
      </c>
      <c r="D142" s="22">
        <v>35500</v>
      </c>
      <c r="E142" s="31" t="s">
        <v>34</v>
      </c>
    </row>
  </sheetData>
  <phoneticPr fontId="8" type="noConversion"/>
  <pageMargins left="0.7" right="0.7" top="0.75" bottom="0.75" header="0.3" footer="0.3"/>
  <pageSetup paperSize="9" scale="94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75AD-7E43-493C-B238-F69E9D061537}">
  <dimension ref="A1:E20"/>
  <sheetViews>
    <sheetView workbookViewId="0">
      <selection activeCell="A2" sqref="A2"/>
    </sheetView>
  </sheetViews>
  <sheetFormatPr defaultRowHeight="15" x14ac:dyDescent="0.25"/>
  <cols>
    <col min="1" max="1" width="37.28515625" style="29" customWidth="1"/>
    <col min="2" max="2" width="44.42578125" style="29" customWidth="1"/>
    <col min="3" max="3" width="22.140625" style="29" customWidth="1"/>
    <col min="4" max="4" width="15.140625" style="29" customWidth="1"/>
    <col min="5" max="5" width="12.140625" style="29" customWidth="1"/>
    <col min="6" max="16384" width="9.140625" style="29"/>
  </cols>
  <sheetData>
    <row r="1" spans="1:5" ht="50.25" customHeight="1" thickBot="1" x14ac:dyDescent="0.3">
      <c r="A1" s="6" t="s">
        <v>56</v>
      </c>
      <c r="B1" s="7" t="s">
        <v>62</v>
      </c>
      <c r="C1" s="7" t="s">
        <v>57</v>
      </c>
      <c r="D1" s="16" t="s">
        <v>60</v>
      </c>
      <c r="E1" s="8" t="s">
        <v>1</v>
      </c>
    </row>
    <row r="2" spans="1:5" ht="15.75" thickTop="1" x14ac:dyDescent="0.25">
      <c r="A2" s="9" t="s">
        <v>311</v>
      </c>
      <c r="B2" s="9" t="s">
        <v>323</v>
      </c>
      <c r="C2" s="82" t="s">
        <v>242</v>
      </c>
      <c r="D2" s="90">
        <v>5000</v>
      </c>
      <c r="E2" s="92" t="s">
        <v>74</v>
      </c>
    </row>
    <row r="3" spans="1:5" x14ac:dyDescent="0.25">
      <c r="A3" s="13" t="s">
        <v>312</v>
      </c>
      <c r="B3" s="13" t="s">
        <v>323</v>
      </c>
      <c r="C3" s="14" t="s">
        <v>242</v>
      </c>
      <c r="D3" s="126">
        <v>25000</v>
      </c>
      <c r="E3" s="93" t="s">
        <v>74</v>
      </c>
    </row>
    <row r="4" spans="1:5" x14ac:dyDescent="0.25">
      <c r="A4" s="9" t="s">
        <v>326</v>
      </c>
      <c r="B4" s="9" t="s">
        <v>324</v>
      </c>
      <c r="C4" s="82" t="s">
        <v>242</v>
      </c>
      <c r="D4" s="90">
        <v>7500</v>
      </c>
      <c r="E4" s="92" t="s">
        <v>74</v>
      </c>
    </row>
    <row r="5" spans="1:5" x14ac:dyDescent="0.25">
      <c r="A5" s="13" t="s">
        <v>303</v>
      </c>
      <c r="B5" s="13" t="s">
        <v>325</v>
      </c>
      <c r="C5" s="14" t="s">
        <v>242</v>
      </c>
      <c r="D5" s="126">
        <v>7500</v>
      </c>
      <c r="E5" s="93" t="s">
        <v>74</v>
      </c>
    </row>
    <row r="6" spans="1:5" x14ac:dyDescent="0.25">
      <c r="A6" s="9" t="s">
        <v>304</v>
      </c>
      <c r="B6" s="9" t="s">
        <v>313</v>
      </c>
      <c r="C6" s="82" t="s">
        <v>242</v>
      </c>
      <c r="D6" s="90">
        <v>5000</v>
      </c>
      <c r="E6" s="92" t="s">
        <v>74</v>
      </c>
    </row>
    <row r="7" spans="1:5" x14ac:dyDescent="0.25">
      <c r="A7" s="13" t="s">
        <v>305</v>
      </c>
      <c r="B7" s="13" t="s">
        <v>314</v>
      </c>
      <c r="C7" s="14" t="s">
        <v>242</v>
      </c>
      <c r="D7" s="126">
        <v>25000</v>
      </c>
      <c r="E7" s="93" t="s">
        <v>74</v>
      </c>
    </row>
    <row r="8" spans="1:5" x14ac:dyDescent="0.25">
      <c r="A8" s="9" t="s">
        <v>315</v>
      </c>
      <c r="B8" s="9" t="s">
        <v>316</v>
      </c>
      <c r="C8" s="82" t="s">
        <v>242</v>
      </c>
      <c r="D8" s="90">
        <v>25000</v>
      </c>
      <c r="E8" s="92" t="s">
        <v>74</v>
      </c>
    </row>
    <row r="9" spans="1:5" x14ac:dyDescent="0.25">
      <c r="A9" s="13"/>
      <c r="B9" s="13"/>
      <c r="C9" s="84"/>
      <c r="D9" s="126"/>
      <c r="E9" s="115"/>
    </row>
    <row r="10" spans="1:5" x14ac:dyDescent="0.25">
      <c r="A10" s="9"/>
      <c r="B10" s="9"/>
      <c r="C10" s="82"/>
      <c r="D10" s="90"/>
      <c r="E10" s="100"/>
    </row>
    <row r="11" spans="1:5" x14ac:dyDescent="0.25">
      <c r="A11" s="13"/>
      <c r="B11" s="13"/>
      <c r="C11" s="84"/>
      <c r="D11" s="126"/>
      <c r="E11" s="115"/>
    </row>
    <row r="12" spans="1:5" x14ac:dyDescent="0.25">
      <c r="A12" s="9"/>
      <c r="B12" s="9"/>
      <c r="C12" s="82"/>
      <c r="D12" s="90"/>
      <c r="E12" s="100"/>
    </row>
    <row r="13" spans="1:5" x14ac:dyDescent="0.25">
      <c r="A13" s="13"/>
      <c r="B13" s="13"/>
      <c r="C13" s="84"/>
      <c r="D13" s="126"/>
      <c r="E13" s="115"/>
    </row>
    <row r="14" spans="1:5" x14ac:dyDescent="0.25">
      <c r="A14" s="9"/>
      <c r="B14" s="9"/>
      <c r="C14" s="82"/>
      <c r="D14" s="90"/>
      <c r="E14" s="100"/>
    </row>
    <row r="15" spans="1:5" x14ac:dyDescent="0.25">
      <c r="A15" s="13"/>
      <c r="B15" s="13"/>
      <c r="C15" s="84"/>
      <c r="D15" s="126"/>
      <c r="E15" s="115"/>
    </row>
    <row r="16" spans="1:5" x14ac:dyDescent="0.25">
      <c r="A16" s="9"/>
      <c r="B16" s="9"/>
      <c r="C16" s="82"/>
      <c r="D16" s="90"/>
      <c r="E16" s="100"/>
    </row>
    <row r="17" spans="1:5" x14ac:dyDescent="0.25">
      <c r="A17" s="13"/>
      <c r="B17" s="13"/>
      <c r="C17" s="84"/>
      <c r="D17" s="126"/>
      <c r="E17" s="115"/>
    </row>
    <row r="18" spans="1:5" x14ac:dyDescent="0.25">
      <c r="A18" s="9"/>
      <c r="B18" s="9"/>
      <c r="C18" s="82"/>
      <c r="D18" s="90"/>
      <c r="E18" s="100"/>
    </row>
    <row r="19" spans="1:5" x14ac:dyDescent="0.25">
      <c r="A19" s="13"/>
      <c r="B19" s="13"/>
      <c r="C19" s="84"/>
      <c r="D19" s="126"/>
      <c r="E19" s="115"/>
    </row>
    <row r="20" spans="1:5" x14ac:dyDescent="0.25">
      <c r="A20" s="9"/>
      <c r="B20" s="9"/>
      <c r="C20" s="82"/>
      <c r="D20" s="90"/>
      <c r="E20" s="100"/>
    </row>
  </sheetData>
  <dataValidations count="1">
    <dataValidation type="list" allowBlank="1" showInputMessage="1" showErrorMessage="1" sqref="C2 C4:C20 C3" xr:uid="{AB085A2F-5B49-4AAB-95A1-490EDA35C975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118C-8502-49B5-B474-B3B88E86EE54}">
  <dimension ref="A1:E18"/>
  <sheetViews>
    <sheetView workbookViewId="0">
      <selection activeCell="A2" sqref="A2"/>
    </sheetView>
  </sheetViews>
  <sheetFormatPr defaultRowHeight="15" x14ac:dyDescent="0.25"/>
  <cols>
    <col min="1" max="1" width="17.85546875" style="29" customWidth="1"/>
    <col min="2" max="2" width="53.85546875" style="29" customWidth="1"/>
    <col min="3" max="3" width="19.7109375" style="29" customWidth="1"/>
    <col min="4" max="4" width="14.5703125" style="29" customWidth="1"/>
    <col min="5" max="5" width="13.42578125" style="29" customWidth="1"/>
    <col min="6" max="16384" width="9.140625" style="29"/>
  </cols>
  <sheetData>
    <row r="1" spans="1:5" ht="50.25" customHeight="1" thickBot="1" x14ac:dyDescent="0.3">
      <c r="A1" s="6" t="s">
        <v>56</v>
      </c>
      <c r="B1" s="7" t="s">
        <v>62</v>
      </c>
      <c r="C1" s="7" t="s">
        <v>57</v>
      </c>
      <c r="D1" s="16" t="s">
        <v>61</v>
      </c>
      <c r="E1" s="8" t="s">
        <v>1</v>
      </c>
    </row>
    <row r="2" spans="1:5" ht="30.75" thickTop="1" x14ac:dyDescent="0.25">
      <c r="A2" s="9" t="s">
        <v>301</v>
      </c>
      <c r="B2" s="9" t="s">
        <v>302</v>
      </c>
      <c r="C2" s="82" t="s">
        <v>242</v>
      </c>
      <c r="D2" s="90">
        <v>44000</v>
      </c>
      <c r="E2" s="92" t="s">
        <v>74</v>
      </c>
    </row>
    <row r="3" spans="1:5" x14ac:dyDescent="0.25">
      <c r="A3" s="13"/>
      <c r="B3" s="13"/>
      <c r="C3" s="84"/>
      <c r="D3" s="14"/>
      <c r="E3" s="115"/>
    </row>
    <row r="4" spans="1:5" x14ac:dyDescent="0.25">
      <c r="A4" s="9"/>
      <c r="B4" s="9"/>
      <c r="C4" s="82"/>
      <c r="D4" s="11"/>
      <c r="E4" s="100"/>
    </row>
    <row r="5" spans="1:5" x14ac:dyDescent="0.25">
      <c r="A5" s="13"/>
      <c r="B5" s="13"/>
      <c r="C5" s="84"/>
      <c r="D5" s="14"/>
      <c r="E5" s="115"/>
    </row>
    <row r="6" spans="1:5" x14ac:dyDescent="0.25">
      <c r="A6" s="9"/>
      <c r="B6" s="9"/>
      <c r="C6" s="82"/>
      <c r="D6" s="11"/>
      <c r="E6" s="100"/>
    </row>
    <row r="7" spans="1:5" x14ac:dyDescent="0.25">
      <c r="A7" s="13"/>
      <c r="B7" s="13"/>
      <c r="C7" s="84"/>
      <c r="D7" s="14"/>
      <c r="E7" s="115"/>
    </row>
    <row r="8" spans="1:5" x14ac:dyDescent="0.25">
      <c r="A8" s="9"/>
      <c r="B8" s="9"/>
      <c r="C8" s="82"/>
      <c r="D8" s="11"/>
      <c r="E8" s="100"/>
    </row>
    <row r="9" spans="1:5" x14ac:dyDescent="0.25">
      <c r="A9" s="13"/>
      <c r="B9" s="13"/>
      <c r="C9" s="84"/>
      <c r="D9" s="14"/>
      <c r="E9" s="115"/>
    </row>
    <row r="10" spans="1:5" x14ac:dyDescent="0.25">
      <c r="A10" s="9"/>
      <c r="B10" s="9"/>
      <c r="C10" s="82"/>
      <c r="D10" s="11"/>
      <c r="E10" s="100"/>
    </row>
    <row r="11" spans="1:5" x14ac:dyDescent="0.25">
      <c r="A11" s="13"/>
      <c r="B11" s="13"/>
      <c r="C11" s="84"/>
      <c r="D11" s="14"/>
      <c r="E11" s="115"/>
    </row>
    <row r="12" spans="1:5" x14ac:dyDescent="0.25">
      <c r="A12" s="9"/>
      <c r="B12" s="9"/>
      <c r="C12" s="82"/>
      <c r="D12" s="11"/>
      <c r="E12" s="100"/>
    </row>
    <row r="13" spans="1:5" x14ac:dyDescent="0.25">
      <c r="A13" s="13"/>
      <c r="B13" s="13"/>
      <c r="C13" s="84"/>
      <c r="D13" s="14"/>
      <c r="E13" s="115"/>
    </row>
    <row r="14" spans="1:5" x14ac:dyDescent="0.25">
      <c r="A14" s="9"/>
      <c r="B14" s="9"/>
      <c r="C14" s="82"/>
      <c r="D14" s="11"/>
      <c r="E14" s="100"/>
    </row>
    <row r="15" spans="1:5" x14ac:dyDescent="0.25">
      <c r="A15" s="13"/>
      <c r="B15" s="13"/>
      <c r="C15" s="84"/>
      <c r="D15" s="14"/>
      <c r="E15" s="115"/>
    </row>
    <row r="16" spans="1:5" x14ac:dyDescent="0.25">
      <c r="A16" s="9"/>
      <c r="B16" s="9"/>
      <c r="C16" s="82"/>
      <c r="D16" s="11"/>
      <c r="E16" s="100"/>
    </row>
    <row r="17" spans="1:5" x14ac:dyDescent="0.25">
      <c r="A17" s="13"/>
      <c r="B17" s="13"/>
      <c r="C17" s="84"/>
      <c r="D17" s="14"/>
      <c r="E17" s="115"/>
    </row>
    <row r="18" spans="1:5" x14ac:dyDescent="0.25">
      <c r="A18" s="9"/>
      <c r="B18" s="9"/>
      <c r="C18" s="82"/>
      <c r="D18" s="11"/>
      <c r="E18" s="100"/>
    </row>
  </sheetData>
  <dataValidations count="1">
    <dataValidation type="list" allowBlank="1" showInputMessage="1" showErrorMessage="1" sqref="C2:C18" xr:uid="{EF2B123B-BE13-470D-AABB-0F6CB52659A6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C5C7-B07B-40C2-BBA8-5F34D479D5EE}">
  <dimension ref="A1:E22"/>
  <sheetViews>
    <sheetView workbookViewId="0">
      <selection activeCell="A2" sqref="A2"/>
    </sheetView>
  </sheetViews>
  <sheetFormatPr defaultRowHeight="15" x14ac:dyDescent="0.25"/>
  <cols>
    <col min="1" max="1" width="37" style="29" customWidth="1"/>
    <col min="2" max="2" width="53.140625" style="29" customWidth="1"/>
    <col min="3" max="3" width="18.140625" style="29" customWidth="1"/>
    <col min="4" max="4" width="12" style="29" customWidth="1"/>
    <col min="5" max="5" width="11.85546875" style="29" customWidth="1"/>
    <col min="6" max="16384" width="9.140625" style="29"/>
  </cols>
  <sheetData>
    <row r="1" spans="1:5" ht="50.25" customHeight="1" thickBot="1" x14ac:dyDescent="0.3">
      <c r="A1" s="6" t="s">
        <v>56</v>
      </c>
      <c r="B1" s="7" t="s">
        <v>62</v>
      </c>
      <c r="C1" s="7" t="s">
        <v>57</v>
      </c>
      <c r="D1" s="16" t="s">
        <v>61</v>
      </c>
      <c r="E1" s="8" t="s">
        <v>1</v>
      </c>
    </row>
    <row r="2" spans="1:5" ht="15.75" thickTop="1" x14ac:dyDescent="0.25">
      <c r="A2" s="83" t="s">
        <v>318</v>
      </c>
      <c r="B2" s="83" t="s">
        <v>319</v>
      </c>
      <c r="C2" s="84" t="s">
        <v>242</v>
      </c>
      <c r="D2" s="139">
        <v>20000</v>
      </c>
      <c r="E2" s="91" t="s">
        <v>74</v>
      </c>
    </row>
    <row r="3" spans="1:5" ht="30" x14ac:dyDescent="0.25">
      <c r="A3" s="9" t="s">
        <v>297</v>
      </c>
      <c r="B3" s="9" t="s">
        <v>298</v>
      </c>
      <c r="C3" s="82" t="s">
        <v>242</v>
      </c>
      <c r="D3" s="90">
        <v>65000</v>
      </c>
      <c r="E3" s="92" t="s">
        <v>317</v>
      </c>
    </row>
    <row r="4" spans="1:5" ht="30" x14ac:dyDescent="0.25">
      <c r="A4" s="13" t="s">
        <v>299</v>
      </c>
      <c r="B4" s="13" t="s">
        <v>300</v>
      </c>
      <c r="C4" s="84" t="s">
        <v>242</v>
      </c>
      <c r="D4" s="126">
        <v>65000</v>
      </c>
      <c r="E4" s="93" t="s">
        <v>74</v>
      </c>
    </row>
    <row r="5" spans="1:5" x14ac:dyDescent="0.25">
      <c r="A5" s="9"/>
      <c r="B5" s="9"/>
      <c r="C5" s="82"/>
      <c r="D5" s="90"/>
      <c r="E5" s="100"/>
    </row>
    <row r="6" spans="1:5" x14ac:dyDescent="0.25">
      <c r="A6" s="13"/>
      <c r="B6" s="13"/>
      <c r="C6" s="84"/>
      <c r="D6" s="126"/>
      <c r="E6" s="115"/>
    </row>
    <row r="7" spans="1:5" x14ac:dyDescent="0.25">
      <c r="A7" s="9"/>
      <c r="B7" s="9"/>
      <c r="C7" s="82"/>
      <c r="D7" s="90"/>
      <c r="E7" s="100"/>
    </row>
    <row r="8" spans="1:5" x14ac:dyDescent="0.25">
      <c r="A8" s="13"/>
      <c r="B8" s="13"/>
      <c r="C8" s="84"/>
      <c r="D8" s="126"/>
      <c r="E8" s="115"/>
    </row>
    <row r="9" spans="1:5" x14ac:dyDescent="0.25">
      <c r="A9" s="9"/>
      <c r="B9" s="9"/>
      <c r="C9" s="82"/>
      <c r="D9" s="90"/>
      <c r="E9" s="100"/>
    </row>
    <row r="10" spans="1:5" x14ac:dyDescent="0.25">
      <c r="A10" s="13"/>
      <c r="B10" s="13"/>
      <c r="C10" s="84"/>
      <c r="D10" s="126"/>
      <c r="E10" s="115"/>
    </row>
    <row r="11" spans="1:5" x14ac:dyDescent="0.25">
      <c r="A11" s="9"/>
      <c r="B11" s="9"/>
      <c r="C11" s="82"/>
      <c r="D11" s="90"/>
      <c r="E11" s="100"/>
    </row>
    <row r="12" spans="1:5" x14ac:dyDescent="0.25">
      <c r="A12" s="13"/>
      <c r="B12" s="13"/>
      <c r="C12" s="84"/>
      <c r="D12" s="126"/>
      <c r="E12" s="115"/>
    </row>
    <row r="13" spans="1:5" x14ac:dyDescent="0.25">
      <c r="A13" s="9"/>
      <c r="B13" s="9"/>
      <c r="C13" s="82"/>
      <c r="D13" s="90"/>
      <c r="E13" s="100"/>
    </row>
    <row r="14" spans="1:5" x14ac:dyDescent="0.25">
      <c r="A14" s="13"/>
      <c r="B14" s="13"/>
      <c r="C14" s="84"/>
      <c r="D14" s="126"/>
      <c r="E14" s="115"/>
    </row>
    <row r="15" spans="1:5" x14ac:dyDescent="0.25">
      <c r="A15" s="9"/>
      <c r="B15" s="9"/>
      <c r="C15" s="82"/>
      <c r="D15" s="90"/>
      <c r="E15" s="100"/>
    </row>
    <row r="16" spans="1:5" x14ac:dyDescent="0.25">
      <c r="A16" s="13"/>
      <c r="B16" s="13"/>
      <c r="C16" s="84"/>
      <c r="D16" s="126"/>
      <c r="E16" s="115"/>
    </row>
    <row r="17" spans="1:5" x14ac:dyDescent="0.25">
      <c r="A17" s="9"/>
      <c r="B17" s="9"/>
      <c r="C17" s="82"/>
      <c r="D17" s="90"/>
      <c r="E17" s="100"/>
    </row>
    <row r="18" spans="1:5" x14ac:dyDescent="0.25">
      <c r="A18" s="13"/>
      <c r="B18" s="13"/>
      <c r="C18" s="84"/>
      <c r="D18" s="126"/>
      <c r="E18" s="115"/>
    </row>
    <row r="19" spans="1:5" x14ac:dyDescent="0.25">
      <c r="A19" s="9"/>
      <c r="B19" s="9"/>
      <c r="C19" s="82"/>
      <c r="D19" s="90"/>
      <c r="E19" s="100"/>
    </row>
    <row r="20" spans="1:5" x14ac:dyDescent="0.25">
      <c r="A20" s="13"/>
      <c r="B20" s="13"/>
      <c r="C20" s="84"/>
      <c r="D20" s="126"/>
      <c r="E20" s="115"/>
    </row>
    <row r="21" spans="1:5" x14ac:dyDescent="0.25">
      <c r="A21" s="9"/>
      <c r="B21" s="9"/>
      <c r="C21" s="82"/>
      <c r="D21" s="90"/>
      <c r="E21" s="100"/>
    </row>
    <row r="22" spans="1:5" x14ac:dyDescent="0.25">
      <c r="A22" s="13"/>
      <c r="B22" s="13"/>
      <c r="C22" s="84"/>
      <c r="D22" s="126"/>
      <c r="E22" s="115"/>
    </row>
  </sheetData>
  <phoneticPr fontId="8" type="noConversion"/>
  <dataValidations count="1">
    <dataValidation type="list" allowBlank="1" showInputMessage="1" showErrorMessage="1" sqref="C2:C22" xr:uid="{B823F2D6-548A-4DF1-8F88-6F1B139125F2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C7" sqref="C7"/>
    </sheetView>
  </sheetViews>
  <sheetFormatPr defaultRowHeight="15" x14ac:dyDescent="0.25"/>
  <cols>
    <col min="1" max="1" width="13.42578125" style="34" customWidth="1"/>
    <col min="2" max="2" width="23.42578125" style="29" bestFit="1" customWidth="1"/>
    <col min="3" max="3" width="16.140625" style="29" customWidth="1"/>
    <col min="4" max="4" width="24.7109375" style="29" customWidth="1"/>
    <col min="5" max="5" width="22" style="101" customWidth="1"/>
    <col min="6" max="6" width="13" style="29" customWidth="1"/>
    <col min="7" max="16384" width="9.140625" style="29"/>
  </cols>
  <sheetData>
    <row r="1" spans="1:6" ht="50.25" customHeight="1" thickBot="1" x14ac:dyDescent="0.3">
      <c r="A1" s="6" t="s">
        <v>75</v>
      </c>
      <c r="B1" s="7" t="s">
        <v>56</v>
      </c>
      <c r="C1" s="7" t="s">
        <v>46</v>
      </c>
      <c r="D1" s="8" t="s">
        <v>57</v>
      </c>
      <c r="E1" s="58" t="s">
        <v>61</v>
      </c>
      <c r="F1" s="6" t="s">
        <v>1</v>
      </c>
    </row>
    <row r="2" spans="1:6" ht="15.75" thickTop="1" x14ac:dyDescent="0.25">
      <c r="A2" s="57">
        <v>1</v>
      </c>
      <c r="B2" s="94" t="s">
        <v>83</v>
      </c>
      <c r="C2" s="95" t="s">
        <v>84</v>
      </c>
      <c r="D2" s="82" t="s">
        <v>251</v>
      </c>
      <c r="E2" s="102">
        <v>25000</v>
      </c>
      <c r="F2" s="96" t="s">
        <v>74</v>
      </c>
    </row>
    <row r="3" spans="1:6" x14ac:dyDescent="0.25">
      <c r="A3" s="64">
        <v>2</v>
      </c>
      <c r="B3" s="97" t="s">
        <v>85</v>
      </c>
      <c r="C3" s="97" t="s">
        <v>84</v>
      </c>
      <c r="D3" s="84" t="s">
        <v>251</v>
      </c>
      <c r="E3" s="103">
        <v>20000</v>
      </c>
      <c r="F3" s="93" t="s">
        <v>74</v>
      </c>
    </row>
    <row r="4" spans="1:6" x14ac:dyDescent="0.25">
      <c r="A4" s="57">
        <v>3</v>
      </c>
      <c r="B4" s="98" t="s">
        <v>86</v>
      </c>
      <c r="C4" s="95" t="s">
        <v>87</v>
      </c>
      <c r="D4" s="82" t="s">
        <v>251</v>
      </c>
      <c r="E4" s="102">
        <v>20000</v>
      </c>
      <c r="F4" s="92" t="s">
        <v>74</v>
      </c>
    </row>
    <row r="5" spans="1:6" x14ac:dyDescent="0.25">
      <c r="A5" s="64">
        <v>4</v>
      </c>
      <c r="B5" s="97" t="s">
        <v>88</v>
      </c>
      <c r="C5" s="99" t="s">
        <v>84</v>
      </c>
      <c r="D5" s="84" t="s">
        <v>251</v>
      </c>
      <c r="E5" s="103">
        <v>20000</v>
      </c>
      <c r="F5" s="93" t="s">
        <v>74</v>
      </c>
    </row>
    <row r="6" spans="1:6" x14ac:dyDescent="0.25">
      <c r="A6" s="57"/>
      <c r="B6" s="9"/>
      <c r="C6" s="10"/>
      <c r="D6" s="82"/>
      <c r="E6" s="102"/>
      <c r="F6" s="100"/>
    </row>
  </sheetData>
  <phoneticPr fontId="8" type="noConversion"/>
  <dataValidations count="1">
    <dataValidation type="list" allowBlank="1" showInputMessage="1" showErrorMessage="1" sqref="D3:D6 D2" xr:uid="{C965C52B-F9FA-4BBD-8EEC-35CC7A3F5A81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0"/>
  <sheetViews>
    <sheetView workbookViewId="0">
      <selection activeCell="A3" sqref="A3"/>
    </sheetView>
  </sheetViews>
  <sheetFormatPr defaultRowHeight="15" x14ac:dyDescent="0.25"/>
  <cols>
    <col min="1" max="1" width="12.5703125" style="34" customWidth="1"/>
    <col min="2" max="2" width="47" style="34" customWidth="1"/>
    <col min="3" max="3" width="25.140625" style="34" customWidth="1"/>
    <col min="4" max="4" width="14" style="108" customWidth="1"/>
    <col min="5" max="5" width="11.42578125" style="34" customWidth="1"/>
    <col min="6" max="16384" width="9.140625" style="29"/>
  </cols>
  <sheetData>
    <row r="1" spans="1:5" ht="50.25" customHeight="1" x14ac:dyDescent="0.25">
      <c r="A1" s="59" t="s">
        <v>75</v>
      </c>
      <c r="B1" s="60" t="s">
        <v>56</v>
      </c>
      <c r="C1" s="60" t="s">
        <v>57</v>
      </c>
      <c r="D1" s="87" t="s">
        <v>61</v>
      </c>
      <c r="E1" s="61" t="s">
        <v>1</v>
      </c>
    </row>
    <row r="2" spans="1:5" hidden="1" x14ac:dyDescent="0.25">
      <c r="A2" s="65" t="s">
        <v>207</v>
      </c>
      <c r="B2" s="66" t="s">
        <v>141</v>
      </c>
      <c r="C2" s="67" t="s">
        <v>132</v>
      </c>
      <c r="D2" s="104" t="s">
        <v>120</v>
      </c>
      <c r="E2" s="105" t="s">
        <v>74</v>
      </c>
    </row>
    <row r="3" spans="1:5" x14ac:dyDescent="0.25">
      <c r="A3" s="68">
        <v>1</v>
      </c>
      <c r="B3" s="69" t="s">
        <v>141</v>
      </c>
      <c r="C3" s="11" t="s">
        <v>5</v>
      </c>
      <c r="D3" s="109">
        <f>829*7*1</f>
        <v>5803</v>
      </c>
      <c r="E3" s="106" t="s">
        <v>74</v>
      </c>
    </row>
    <row r="4" spans="1:5" x14ac:dyDescent="0.25">
      <c r="A4" s="68">
        <v>2</v>
      </c>
      <c r="B4" s="69" t="s">
        <v>142</v>
      </c>
      <c r="C4" s="82" t="s">
        <v>5</v>
      </c>
      <c r="D4" s="109">
        <f>2424*7*1</f>
        <v>16968</v>
      </c>
      <c r="E4" s="106" t="s">
        <v>74</v>
      </c>
    </row>
    <row r="5" spans="1:5" x14ac:dyDescent="0.25">
      <c r="A5" s="68">
        <v>3</v>
      </c>
      <c r="B5" s="69" t="s">
        <v>306</v>
      </c>
      <c r="C5" s="11" t="s">
        <v>5</v>
      </c>
      <c r="D5" s="109">
        <f>4650*7*1</f>
        <v>32550</v>
      </c>
      <c r="E5" s="106" t="s">
        <v>74</v>
      </c>
    </row>
    <row r="6" spans="1:5" x14ac:dyDescent="0.25">
      <c r="A6" s="68">
        <v>4</v>
      </c>
      <c r="B6" s="69" t="s">
        <v>143</v>
      </c>
      <c r="C6" s="11" t="s">
        <v>5</v>
      </c>
      <c r="D6" s="109">
        <f>860*7*1</f>
        <v>6020</v>
      </c>
      <c r="E6" s="106" t="s">
        <v>74</v>
      </c>
    </row>
    <row r="7" spans="1:5" x14ac:dyDescent="0.25">
      <c r="A7" s="68">
        <v>5</v>
      </c>
      <c r="B7" s="69" t="s">
        <v>144</v>
      </c>
      <c r="C7" s="11" t="s">
        <v>5</v>
      </c>
      <c r="D7" s="109">
        <f>3060*7*1</f>
        <v>21420</v>
      </c>
      <c r="E7" s="106" t="s">
        <v>74</v>
      </c>
    </row>
    <row r="8" spans="1:5" x14ac:dyDescent="0.25">
      <c r="A8" s="68">
        <v>6</v>
      </c>
      <c r="B8" s="69" t="s">
        <v>145</v>
      </c>
      <c r="C8" s="11" t="s">
        <v>5</v>
      </c>
      <c r="D8" s="109">
        <f>6570*7*1</f>
        <v>45990</v>
      </c>
      <c r="E8" s="106" t="s">
        <v>74</v>
      </c>
    </row>
    <row r="9" spans="1:5" x14ac:dyDescent="0.25">
      <c r="A9" s="68">
        <v>7</v>
      </c>
      <c r="B9" s="69" t="s">
        <v>146</v>
      </c>
      <c r="C9" s="11" t="s">
        <v>5</v>
      </c>
      <c r="D9" s="109">
        <f>1510*7*1</f>
        <v>10570</v>
      </c>
      <c r="E9" s="106" t="s">
        <v>74</v>
      </c>
    </row>
    <row r="10" spans="1:5" x14ac:dyDescent="0.25">
      <c r="A10" s="68">
        <v>8</v>
      </c>
      <c r="B10" s="69" t="s">
        <v>147</v>
      </c>
      <c r="C10" s="11" t="s">
        <v>5</v>
      </c>
      <c r="D10" s="109">
        <f>360*7*1</f>
        <v>2520</v>
      </c>
      <c r="E10" s="106" t="s">
        <v>74</v>
      </c>
    </row>
    <row r="11" spans="1:5" x14ac:dyDescent="0.25">
      <c r="A11" s="68">
        <v>9</v>
      </c>
      <c r="B11" s="69" t="s">
        <v>148</v>
      </c>
      <c r="C11" s="11" t="s">
        <v>5</v>
      </c>
      <c r="D11" s="109">
        <f>287*7*1</f>
        <v>2009</v>
      </c>
      <c r="E11" s="106" t="s">
        <v>74</v>
      </c>
    </row>
    <row r="12" spans="1:5" x14ac:dyDescent="0.25">
      <c r="A12" s="68">
        <v>10</v>
      </c>
      <c r="B12" s="69" t="s">
        <v>149</v>
      </c>
      <c r="C12" s="11" t="s">
        <v>5</v>
      </c>
      <c r="D12" s="109">
        <f>970*7*1</f>
        <v>6790</v>
      </c>
      <c r="E12" s="106" t="s">
        <v>74</v>
      </c>
    </row>
    <row r="13" spans="1:5" x14ac:dyDescent="0.25">
      <c r="A13" s="68">
        <v>11</v>
      </c>
      <c r="B13" s="69" t="s">
        <v>150</v>
      </c>
      <c r="C13" s="11" t="s">
        <v>5</v>
      </c>
      <c r="D13" s="109">
        <f>1377*7*1</f>
        <v>9639</v>
      </c>
      <c r="E13" s="106" t="s">
        <v>74</v>
      </c>
    </row>
    <row r="14" spans="1:5" x14ac:dyDescent="0.25">
      <c r="A14" s="68">
        <v>12</v>
      </c>
      <c r="B14" s="69" t="s">
        <v>151</v>
      </c>
      <c r="C14" s="11" t="s">
        <v>242</v>
      </c>
      <c r="D14" s="109">
        <f>860*7*1</f>
        <v>6020</v>
      </c>
      <c r="E14" s="106" t="s">
        <v>74</v>
      </c>
    </row>
    <row r="15" spans="1:5" x14ac:dyDescent="0.25">
      <c r="A15" s="68">
        <v>13</v>
      </c>
      <c r="B15" s="69" t="s">
        <v>152</v>
      </c>
      <c r="C15" s="11" t="s">
        <v>242</v>
      </c>
      <c r="D15" s="109">
        <f>810*7*1</f>
        <v>5670</v>
      </c>
      <c r="E15" s="106" t="s">
        <v>74</v>
      </c>
    </row>
    <row r="16" spans="1:5" x14ac:dyDescent="0.25">
      <c r="A16" s="68">
        <v>14</v>
      </c>
      <c r="B16" s="69" t="s">
        <v>153</v>
      </c>
      <c r="C16" s="11" t="s">
        <v>242</v>
      </c>
      <c r="D16" s="109">
        <f>380*7*1</f>
        <v>2660</v>
      </c>
      <c r="E16" s="106" t="s">
        <v>74</v>
      </c>
    </row>
    <row r="17" spans="1:5" x14ac:dyDescent="0.25">
      <c r="A17" s="68">
        <v>15</v>
      </c>
      <c r="B17" s="69" t="s">
        <v>154</v>
      </c>
      <c r="C17" s="11" t="s">
        <v>242</v>
      </c>
      <c r="D17" s="109">
        <f>697*7*1</f>
        <v>4879</v>
      </c>
      <c r="E17" s="106" t="s">
        <v>74</v>
      </c>
    </row>
    <row r="18" spans="1:5" x14ac:dyDescent="0.25">
      <c r="A18" s="68">
        <v>16</v>
      </c>
      <c r="B18" s="69" t="s">
        <v>155</v>
      </c>
      <c r="C18" s="11" t="s">
        <v>242</v>
      </c>
      <c r="D18" s="109">
        <f>410*7*1</f>
        <v>2870</v>
      </c>
      <c r="E18" s="106" t="s">
        <v>74</v>
      </c>
    </row>
    <row r="19" spans="1:5" x14ac:dyDescent="0.25">
      <c r="A19" s="68">
        <v>17</v>
      </c>
      <c r="B19" s="69" t="s">
        <v>156</v>
      </c>
      <c r="C19" s="11" t="s">
        <v>242</v>
      </c>
      <c r="D19" s="109">
        <f>582*7*1</f>
        <v>4074</v>
      </c>
      <c r="E19" s="106" t="s">
        <v>74</v>
      </c>
    </row>
    <row r="20" spans="1:5" x14ac:dyDescent="0.25">
      <c r="A20" s="68">
        <v>18</v>
      </c>
      <c r="B20" s="69" t="s">
        <v>157</v>
      </c>
      <c r="C20" s="11" t="s">
        <v>242</v>
      </c>
      <c r="D20" s="109">
        <f>374*7*1</f>
        <v>2618</v>
      </c>
      <c r="E20" s="106" t="s">
        <v>74</v>
      </c>
    </row>
    <row r="21" spans="1:5" x14ac:dyDescent="0.25">
      <c r="A21" s="68">
        <v>20</v>
      </c>
      <c r="B21" s="69" t="s">
        <v>158</v>
      </c>
      <c r="C21" s="11" t="s">
        <v>242</v>
      </c>
      <c r="D21" s="109">
        <f>2754*7*1</f>
        <v>19278</v>
      </c>
      <c r="E21" s="106" t="s">
        <v>74</v>
      </c>
    </row>
    <row r="22" spans="1:5" x14ac:dyDescent="0.25">
      <c r="A22" s="68">
        <v>21</v>
      </c>
      <c r="B22" s="69" t="s">
        <v>159</v>
      </c>
      <c r="C22" s="11" t="s">
        <v>242</v>
      </c>
      <c r="D22" s="109">
        <f>85*7*1</f>
        <v>595</v>
      </c>
      <c r="E22" s="106" t="s">
        <v>74</v>
      </c>
    </row>
    <row r="23" spans="1:5" x14ac:dyDescent="0.25">
      <c r="A23" s="68">
        <v>22</v>
      </c>
      <c r="B23" s="69" t="s">
        <v>160</v>
      </c>
      <c r="C23" s="11" t="s">
        <v>242</v>
      </c>
      <c r="D23" s="109">
        <f>486*7*1</f>
        <v>3402</v>
      </c>
      <c r="E23" s="106" t="s">
        <v>74</v>
      </c>
    </row>
    <row r="24" spans="1:5" x14ac:dyDescent="0.25">
      <c r="A24" s="68">
        <v>24</v>
      </c>
      <c r="B24" s="69" t="s">
        <v>161</v>
      </c>
      <c r="C24" s="11" t="s">
        <v>242</v>
      </c>
      <c r="D24" s="109">
        <f>180*7*1</f>
        <v>1260</v>
      </c>
      <c r="E24" s="106" t="s">
        <v>74</v>
      </c>
    </row>
    <row r="25" spans="1:5" x14ac:dyDescent="0.25">
      <c r="A25" s="68">
        <v>25</v>
      </c>
      <c r="B25" s="69" t="s">
        <v>162</v>
      </c>
      <c r="C25" s="11" t="s">
        <v>242</v>
      </c>
      <c r="D25" s="109">
        <f>560*7*1</f>
        <v>3920</v>
      </c>
      <c r="E25" s="106" t="s">
        <v>74</v>
      </c>
    </row>
    <row r="26" spans="1:5" x14ac:dyDescent="0.25">
      <c r="A26" s="68">
        <v>26</v>
      </c>
      <c r="B26" s="69" t="s">
        <v>163</v>
      </c>
      <c r="C26" s="11" t="s">
        <v>242</v>
      </c>
      <c r="D26" s="109">
        <f>2734*7*1</f>
        <v>19138</v>
      </c>
      <c r="E26" s="106" t="s">
        <v>74</v>
      </c>
    </row>
    <row r="27" spans="1:5" x14ac:dyDescent="0.25">
      <c r="A27" s="68">
        <v>27</v>
      </c>
      <c r="B27" s="69" t="s">
        <v>164</v>
      </c>
      <c r="C27" s="11" t="s">
        <v>242</v>
      </c>
      <c r="D27" s="109">
        <f>2976*7*1</f>
        <v>20832</v>
      </c>
      <c r="E27" s="106" t="s">
        <v>74</v>
      </c>
    </row>
    <row r="28" spans="1:5" x14ac:dyDescent="0.25">
      <c r="A28" s="68">
        <v>28</v>
      </c>
      <c r="B28" s="69" t="s">
        <v>165</v>
      </c>
      <c r="C28" s="11" t="s">
        <v>242</v>
      </c>
      <c r="D28" s="109">
        <f>1930*7*1</f>
        <v>13510</v>
      </c>
      <c r="E28" s="106" t="s">
        <v>74</v>
      </c>
    </row>
    <row r="29" spans="1:5" x14ac:dyDescent="0.25">
      <c r="A29" s="68">
        <v>29</v>
      </c>
      <c r="B29" s="69" t="s">
        <v>156</v>
      </c>
      <c r="C29" s="11" t="s">
        <v>242</v>
      </c>
      <c r="D29" s="109">
        <f>582*7*1</f>
        <v>4074</v>
      </c>
      <c r="E29" s="106" t="s">
        <v>74</v>
      </c>
    </row>
    <row r="30" spans="1:5" x14ac:dyDescent="0.25">
      <c r="A30" s="68">
        <v>30</v>
      </c>
      <c r="B30" s="69" t="s">
        <v>166</v>
      </c>
      <c r="C30" s="11" t="s">
        <v>242</v>
      </c>
      <c r="D30" s="109">
        <f>55*7*1</f>
        <v>385</v>
      </c>
      <c r="E30" s="106" t="s">
        <v>74</v>
      </c>
    </row>
    <row r="31" spans="1:5" x14ac:dyDescent="0.25">
      <c r="A31" s="68">
        <v>33</v>
      </c>
      <c r="B31" s="69" t="s">
        <v>167</v>
      </c>
      <c r="C31" s="11" t="s">
        <v>242</v>
      </c>
      <c r="D31" s="109">
        <f>2620*7*1</f>
        <v>18340</v>
      </c>
      <c r="E31" s="106" t="s">
        <v>74</v>
      </c>
    </row>
    <row r="32" spans="1:5" x14ac:dyDescent="0.25">
      <c r="A32" s="68">
        <v>35</v>
      </c>
      <c r="B32" s="69" t="s">
        <v>168</v>
      </c>
      <c r="C32" s="11" t="s">
        <v>242</v>
      </c>
      <c r="D32" s="109">
        <f>1420*7*1</f>
        <v>9940</v>
      </c>
      <c r="E32" s="106" t="s">
        <v>74</v>
      </c>
    </row>
    <row r="33" spans="1:5" x14ac:dyDescent="0.25">
      <c r="A33" s="68">
        <v>36</v>
      </c>
      <c r="B33" s="69" t="s">
        <v>169</v>
      </c>
      <c r="C33" s="11" t="s">
        <v>242</v>
      </c>
      <c r="D33" s="109">
        <f>1230*7*1</f>
        <v>8610</v>
      </c>
      <c r="E33" s="106" t="s">
        <v>74</v>
      </c>
    </row>
    <row r="34" spans="1:5" x14ac:dyDescent="0.25">
      <c r="A34" s="68">
        <v>37</v>
      </c>
      <c r="B34" s="69" t="s">
        <v>170</v>
      </c>
      <c r="C34" s="11" t="s">
        <v>242</v>
      </c>
      <c r="D34" s="109">
        <f>2380*7*1</f>
        <v>16660</v>
      </c>
      <c r="E34" s="106" t="s">
        <v>74</v>
      </c>
    </row>
    <row r="35" spans="1:5" x14ac:dyDescent="0.25">
      <c r="A35" s="68">
        <v>38</v>
      </c>
      <c r="B35" s="69" t="s">
        <v>171</v>
      </c>
      <c r="C35" s="11" t="s">
        <v>242</v>
      </c>
      <c r="D35" s="109">
        <f>2130*7*1</f>
        <v>14910</v>
      </c>
      <c r="E35" s="106" t="s">
        <v>74</v>
      </c>
    </row>
    <row r="36" spans="1:5" x14ac:dyDescent="0.25">
      <c r="A36" s="68">
        <v>40</v>
      </c>
      <c r="B36" s="69" t="s">
        <v>172</v>
      </c>
      <c r="C36" s="11" t="s">
        <v>242</v>
      </c>
      <c r="D36" s="109">
        <f>335*7*1</f>
        <v>2345</v>
      </c>
      <c r="E36" s="106" t="s">
        <v>74</v>
      </c>
    </row>
    <row r="37" spans="1:5" x14ac:dyDescent="0.25">
      <c r="A37" s="68">
        <v>42</v>
      </c>
      <c r="B37" s="69" t="s">
        <v>173</v>
      </c>
      <c r="C37" s="11" t="s">
        <v>242</v>
      </c>
      <c r="D37" s="109">
        <f>1000*7*1</f>
        <v>7000</v>
      </c>
      <c r="E37" s="106" t="s">
        <v>74</v>
      </c>
    </row>
    <row r="38" spans="1:5" x14ac:dyDescent="0.25">
      <c r="A38" s="68">
        <v>43</v>
      </c>
      <c r="B38" s="69" t="s">
        <v>174</v>
      </c>
      <c r="C38" s="11" t="s">
        <v>242</v>
      </c>
      <c r="D38" s="109">
        <f>475*7*1</f>
        <v>3325</v>
      </c>
      <c r="E38" s="106" t="s">
        <v>74</v>
      </c>
    </row>
    <row r="39" spans="1:5" x14ac:dyDescent="0.25">
      <c r="A39" s="68">
        <v>44</v>
      </c>
      <c r="B39" s="69" t="s">
        <v>175</v>
      </c>
      <c r="C39" s="11" t="s">
        <v>242</v>
      </c>
      <c r="D39" s="109">
        <f>270*7*1</f>
        <v>1890</v>
      </c>
      <c r="E39" s="106" t="s">
        <v>74</v>
      </c>
    </row>
    <row r="40" spans="1:5" x14ac:dyDescent="0.25">
      <c r="A40" s="68">
        <v>45</v>
      </c>
      <c r="B40" s="69" t="s">
        <v>176</v>
      </c>
      <c r="C40" s="11" t="s">
        <v>242</v>
      </c>
      <c r="D40" s="109">
        <f>2210*7*1</f>
        <v>15470</v>
      </c>
      <c r="E40" s="106" t="s">
        <v>74</v>
      </c>
    </row>
    <row r="41" spans="1:5" x14ac:dyDescent="0.25">
      <c r="A41" s="68">
        <v>46</v>
      </c>
      <c r="B41" s="69" t="s">
        <v>177</v>
      </c>
      <c r="C41" s="11" t="s">
        <v>242</v>
      </c>
      <c r="D41" s="109">
        <f>236*7*1</f>
        <v>1652</v>
      </c>
      <c r="E41" s="106" t="s">
        <v>74</v>
      </c>
    </row>
    <row r="42" spans="1:5" x14ac:dyDescent="0.25">
      <c r="A42" s="68">
        <v>47</v>
      </c>
      <c r="B42" s="69" t="s">
        <v>178</v>
      </c>
      <c r="C42" s="11" t="s">
        <v>242</v>
      </c>
      <c r="D42" s="109">
        <f>1840*7*1</f>
        <v>12880</v>
      </c>
      <c r="E42" s="106" t="s">
        <v>74</v>
      </c>
    </row>
    <row r="43" spans="1:5" x14ac:dyDescent="0.25">
      <c r="A43" s="68">
        <v>48</v>
      </c>
      <c r="B43" s="69" t="s">
        <v>179</v>
      </c>
      <c r="C43" s="11" t="s">
        <v>242</v>
      </c>
      <c r="D43" s="109">
        <f>2440*7*1</f>
        <v>17080</v>
      </c>
      <c r="E43" s="106" t="s">
        <v>74</v>
      </c>
    </row>
    <row r="44" spans="1:5" x14ac:dyDescent="0.25">
      <c r="A44" s="68">
        <v>49</v>
      </c>
      <c r="B44" s="69" t="s">
        <v>180</v>
      </c>
      <c r="C44" s="11" t="s">
        <v>242</v>
      </c>
      <c r="D44" s="109">
        <f>322*7*1</f>
        <v>2254</v>
      </c>
      <c r="E44" s="106" t="s">
        <v>74</v>
      </c>
    </row>
    <row r="45" spans="1:5" x14ac:dyDescent="0.25">
      <c r="A45" s="68">
        <v>50</v>
      </c>
      <c r="B45" s="69" t="s">
        <v>181</v>
      </c>
      <c r="C45" s="11" t="s">
        <v>242</v>
      </c>
      <c r="D45" s="109">
        <f>1900*7*1</f>
        <v>13300</v>
      </c>
      <c r="E45" s="106" t="s">
        <v>74</v>
      </c>
    </row>
    <row r="46" spans="1:5" x14ac:dyDescent="0.25">
      <c r="A46" s="68">
        <v>53</v>
      </c>
      <c r="B46" s="69" t="s">
        <v>182</v>
      </c>
      <c r="C46" s="11" t="s">
        <v>242</v>
      </c>
      <c r="D46" s="109">
        <f>955*7*1</f>
        <v>6685</v>
      </c>
      <c r="E46" s="106" t="s">
        <v>74</v>
      </c>
    </row>
    <row r="47" spans="1:5" x14ac:dyDescent="0.25">
      <c r="A47" s="68">
        <v>56</v>
      </c>
      <c r="B47" s="69" t="s">
        <v>183</v>
      </c>
      <c r="C47" s="11" t="s">
        <v>242</v>
      </c>
      <c r="D47" s="109">
        <f>590*7*1</f>
        <v>4130</v>
      </c>
      <c r="E47" s="106" t="s">
        <v>74</v>
      </c>
    </row>
    <row r="48" spans="1:5" x14ac:dyDescent="0.25">
      <c r="A48" s="68">
        <v>57</v>
      </c>
      <c r="B48" s="69" t="s">
        <v>184</v>
      </c>
      <c r="C48" s="11" t="s">
        <v>242</v>
      </c>
      <c r="D48" s="109">
        <f>555*7*1</f>
        <v>3885</v>
      </c>
      <c r="E48" s="106" t="s">
        <v>74</v>
      </c>
    </row>
    <row r="49" spans="1:5" x14ac:dyDescent="0.25">
      <c r="A49" s="68">
        <v>60</v>
      </c>
      <c r="B49" s="69" t="s">
        <v>185</v>
      </c>
      <c r="C49" s="11" t="s">
        <v>242</v>
      </c>
      <c r="D49" s="109">
        <f>1380*7*1</f>
        <v>9660</v>
      </c>
      <c r="E49" s="106" t="s">
        <v>74</v>
      </c>
    </row>
    <row r="50" spans="1:5" x14ac:dyDescent="0.25">
      <c r="A50" s="68">
        <v>62</v>
      </c>
      <c r="B50" s="69" t="s">
        <v>186</v>
      </c>
      <c r="C50" s="11" t="s">
        <v>242</v>
      </c>
      <c r="D50" s="109">
        <f>1820*7*1</f>
        <v>12740</v>
      </c>
      <c r="E50" s="106" t="s">
        <v>74</v>
      </c>
    </row>
    <row r="51" spans="1:5" x14ac:dyDescent="0.25">
      <c r="A51" s="68">
        <v>63</v>
      </c>
      <c r="B51" s="69" t="s">
        <v>187</v>
      </c>
      <c r="C51" s="11" t="s">
        <v>242</v>
      </c>
      <c r="D51" s="109">
        <f>1910*7*1</f>
        <v>13370</v>
      </c>
      <c r="E51" s="106" t="s">
        <v>74</v>
      </c>
    </row>
    <row r="52" spans="1:5" x14ac:dyDescent="0.25">
      <c r="A52" s="68">
        <v>64</v>
      </c>
      <c r="B52" s="69" t="s">
        <v>188</v>
      </c>
      <c r="C52" s="11" t="s">
        <v>242</v>
      </c>
      <c r="D52" s="109">
        <f>320*7*1</f>
        <v>2240</v>
      </c>
      <c r="E52" s="106" t="s">
        <v>74</v>
      </c>
    </row>
    <row r="53" spans="1:5" x14ac:dyDescent="0.25">
      <c r="A53" s="68">
        <v>65</v>
      </c>
      <c r="B53" s="69" t="s">
        <v>189</v>
      </c>
      <c r="C53" s="11" t="s">
        <v>242</v>
      </c>
      <c r="D53" s="109">
        <f>415*7*1</f>
        <v>2905</v>
      </c>
      <c r="E53" s="106" t="s">
        <v>74</v>
      </c>
    </row>
    <row r="54" spans="1:5" x14ac:dyDescent="0.25">
      <c r="A54" s="68">
        <v>66</v>
      </c>
      <c r="B54" s="69" t="s">
        <v>190</v>
      </c>
      <c r="C54" s="11" t="s">
        <v>242</v>
      </c>
      <c r="D54" s="109">
        <f>1240*7*1</f>
        <v>8680</v>
      </c>
      <c r="E54" s="106" t="s">
        <v>74</v>
      </c>
    </row>
    <row r="55" spans="1:5" x14ac:dyDescent="0.25">
      <c r="A55" s="68">
        <v>67</v>
      </c>
      <c r="B55" s="69" t="s">
        <v>191</v>
      </c>
      <c r="C55" s="11" t="s">
        <v>242</v>
      </c>
      <c r="D55" s="109">
        <f>345*7*1</f>
        <v>2415</v>
      </c>
      <c r="E55" s="106" t="s">
        <v>74</v>
      </c>
    </row>
    <row r="56" spans="1:5" x14ac:dyDescent="0.25">
      <c r="A56" s="68">
        <v>69</v>
      </c>
      <c r="B56" s="69" t="s">
        <v>192</v>
      </c>
      <c r="C56" s="11" t="s">
        <v>242</v>
      </c>
      <c r="D56" s="109">
        <f>1800*7*1</f>
        <v>12600</v>
      </c>
      <c r="E56" s="106" t="s">
        <v>74</v>
      </c>
    </row>
    <row r="57" spans="1:5" x14ac:dyDescent="0.25">
      <c r="A57" s="68">
        <v>70</v>
      </c>
      <c r="B57" s="69" t="s">
        <v>193</v>
      </c>
      <c r="C57" s="11" t="s">
        <v>242</v>
      </c>
      <c r="D57" s="109">
        <f>485*7*1</f>
        <v>3395</v>
      </c>
      <c r="E57" s="106" t="s">
        <v>74</v>
      </c>
    </row>
    <row r="58" spans="1:5" x14ac:dyDescent="0.25">
      <c r="A58" s="68">
        <v>73</v>
      </c>
      <c r="B58" s="69" t="s">
        <v>194</v>
      </c>
      <c r="C58" s="11" t="s">
        <v>242</v>
      </c>
      <c r="D58" s="109">
        <f>390*7*1</f>
        <v>2730</v>
      </c>
      <c r="E58" s="106" t="s">
        <v>74</v>
      </c>
    </row>
    <row r="59" spans="1:5" x14ac:dyDescent="0.25">
      <c r="A59" s="68">
        <v>74</v>
      </c>
      <c r="B59" s="69" t="s">
        <v>195</v>
      </c>
      <c r="C59" s="11" t="s">
        <v>242</v>
      </c>
      <c r="D59" s="109">
        <f>187*7*1</f>
        <v>1309</v>
      </c>
      <c r="E59" s="106" t="s">
        <v>74</v>
      </c>
    </row>
    <row r="60" spans="1:5" x14ac:dyDescent="0.25">
      <c r="A60" s="68">
        <v>78</v>
      </c>
      <c r="B60" s="69" t="s">
        <v>196</v>
      </c>
      <c r="C60" s="11" t="s">
        <v>242</v>
      </c>
      <c r="D60" s="109">
        <f>400*7*1</f>
        <v>2800</v>
      </c>
      <c r="E60" s="106" t="s">
        <v>74</v>
      </c>
    </row>
    <row r="61" spans="1:5" x14ac:dyDescent="0.25">
      <c r="A61" s="68">
        <v>80</v>
      </c>
      <c r="B61" s="69" t="s">
        <v>197</v>
      </c>
      <c r="C61" s="11" t="s">
        <v>242</v>
      </c>
      <c r="D61" s="109">
        <f>1910*7*1</f>
        <v>13370</v>
      </c>
      <c r="E61" s="106" t="s">
        <v>74</v>
      </c>
    </row>
    <row r="62" spans="1:5" x14ac:dyDescent="0.25">
      <c r="A62" s="68">
        <v>81</v>
      </c>
      <c r="B62" s="69" t="s">
        <v>198</v>
      </c>
      <c r="C62" s="11" t="s">
        <v>242</v>
      </c>
      <c r="D62" s="109">
        <f>580*7*1</f>
        <v>4060</v>
      </c>
      <c r="E62" s="106" t="s">
        <v>74</v>
      </c>
    </row>
    <row r="63" spans="1:5" x14ac:dyDescent="0.25">
      <c r="A63" s="68">
        <v>82</v>
      </c>
      <c r="B63" s="69" t="s">
        <v>199</v>
      </c>
      <c r="C63" s="11" t="s">
        <v>242</v>
      </c>
      <c r="D63" s="109">
        <f>220*7*1</f>
        <v>1540</v>
      </c>
      <c r="E63" s="106" t="s">
        <v>74</v>
      </c>
    </row>
    <row r="64" spans="1:5" x14ac:dyDescent="0.25">
      <c r="A64" s="68">
        <v>84</v>
      </c>
      <c r="B64" s="69" t="s">
        <v>200</v>
      </c>
      <c r="C64" s="11" t="s">
        <v>242</v>
      </c>
      <c r="D64" s="109">
        <f>1280*7*1</f>
        <v>8960</v>
      </c>
      <c r="E64" s="106" t="s">
        <v>74</v>
      </c>
    </row>
    <row r="65" spans="1:5" x14ac:dyDescent="0.25">
      <c r="A65" s="68">
        <v>86</v>
      </c>
      <c r="B65" s="69" t="s">
        <v>201</v>
      </c>
      <c r="C65" s="11" t="s">
        <v>242</v>
      </c>
      <c r="D65" s="109">
        <f>100*7*1</f>
        <v>700</v>
      </c>
      <c r="E65" s="106" t="s">
        <v>74</v>
      </c>
    </row>
    <row r="66" spans="1:5" x14ac:dyDescent="0.25">
      <c r="A66" s="68">
        <v>89</v>
      </c>
      <c r="B66" s="69" t="s">
        <v>202</v>
      </c>
      <c r="C66" s="11" t="s">
        <v>242</v>
      </c>
      <c r="D66" s="109">
        <f>195*7*1</f>
        <v>1365</v>
      </c>
      <c r="E66" s="106" t="s">
        <v>74</v>
      </c>
    </row>
    <row r="67" spans="1:5" x14ac:dyDescent="0.25">
      <c r="A67" s="68">
        <v>90</v>
      </c>
      <c r="B67" s="69" t="s">
        <v>203</v>
      </c>
      <c r="C67" s="11" t="s">
        <v>242</v>
      </c>
      <c r="D67" s="109">
        <f>1170*7*1</f>
        <v>8190</v>
      </c>
      <c r="E67" s="106" t="s">
        <v>74</v>
      </c>
    </row>
    <row r="68" spans="1:5" x14ac:dyDescent="0.25">
      <c r="A68" s="68">
        <v>92</v>
      </c>
      <c r="B68" s="69" t="s">
        <v>204</v>
      </c>
      <c r="C68" s="11" t="s">
        <v>242</v>
      </c>
      <c r="D68" s="109">
        <f>2032*7*1</f>
        <v>14224</v>
      </c>
      <c r="E68" s="106" t="s">
        <v>74</v>
      </c>
    </row>
    <row r="69" spans="1:5" x14ac:dyDescent="0.25">
      <c r="A69" s="68">
        <v>93</v>
      </c>
      <c r="B69" s="69" t="s">
        <v>205</v>
      </c>
      <c r="C69" s="11" t="s">
        <v>242</v>
      </c>
      <c r="D69" s="109">
        <f>1930*7*1</f>
        <v>13510</v>
      </c>
      <c r="E69" s="106" t="s">
        <v>74</v>
      </c>
    </row>
    <row r="70" spans="1:5" x14ac:dyDescent="0.25">
      <c r="A70" s="71">
        <v>94</v>
      </c>
      <c r="B70" s="72" t="s">
        <v>206</v>
      </c>
      <c r="C70" s="11" t="s">
        <v>242</v>
      </c>
      <c r="D70" s="110">
        <f>220*7*1</f>
        <v>1540</v>
      </c>
      <c r="E70" s="107" t="s">
        <v>74</v>
      </c>
    </row>
  </sheetData>
  <phoneticPr fontId="8" type="noConversion"/>
  <dataValidations count="1">
    <dataValidation type="list" allowBlank="1" showInputMessage="1" showErrorMessage="1" sqref="C3:C70" xr:uid="{EA46CC50-87CA-4A55-BD6B-402EF3810AA6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34885-3C8B-4AE4-A83A-370513BAE65D}">
  <dimension ref="A1:H57"/>
  <sheetViews>
    <sheetView topLeftCell="A22" workbookViewId="0">
      <selection activeCell="E49" sqref="E49"/>
    </sheetView>
  </sheetViews>
  <sheetFormatPr defaultRowHeight="15" x14ac:dyDescent="0.25"/>
  <cols>
    <col min="1" max="1" width="32.28515625" style="29" customWidth="1"/>
    <col min="2" max="2" width="22.42578125" style="34" customWidth="1"/>
    <col min="3" max="3" width="20.5703125" style="34" customWidth="1"/>
    <col min="4" max="4" width="16" style="34" customWidth="1"/>
    <col min="5" max="5" width="17.42578125" style="34" customWidth="1"/>
    <col min="6" max="6" width="15.5703125" style="34" customWidth="1"/>
    <col min="7" max="7" width="15.5703125" style="108" bestFit="1" customWidth="1"/>
    <col min="8" max="8" width="12" style="29" customWidth="1"/>
    <col min="9" max="16384" width="9.140625" style="29"/>
  </cols>
  <sheetData>
    <row r="1" spans="1:8" ht="41.25" thickBot="1" x14ac:dyDescent="0.3">
      <c r="A1" s="6" t="s">
        <v>48</v>
      </c>
      <c r="B1" s="7" t="s">
        <v>57</v>
      </c>
      <c r="C1" s="7" t="s">
        <v>49</v>
      </c>
      <c r="D1" s="7" t="s">
        <v>50</v>
      </c>
      <c r="E1" s="16" t="s">
        <v>51</v>
      </c>
      <c r="F1" s="17" t="s">
        <v>52</v>
      </c>
      <c r="G1" s="58" t="s">
        <v>61</v>
      </c>
      <c r="H1" s="8" t="s">
        <v>1</v>
      </c>
    </row>
    <row r="2" spans="1:8" ht="15.75" thickTop="1" x14ac:dyDescent="0.25">
      <c r="A2" s="111" t="s">
        <v>125</v>
      </c>
      <c r="B2" s="14" t="s">
        <v>5</v>
      </c>
      <c r="C2" s="112">
        <v>44385</v>
      </c>
      <c r="D2" s="113">
        <v>10</v>
      </c>
      <c r="E2" s="113">
        <v>260</v>
      </c>
      <c r="F2" s="113">
        <v>250</v>
      </c>
      <c r="G2" s="114">
        <v>80241.820000000007</v>
      </c>
      <c r="H2" s="115" t="s">
        <v>74</v>
      </c>
    </row>
    <row r="3" spans="1:8" x14ac:dyDescent="0.25">
      <c r="A3" s="116" t="s">
        <v>126</v>
      </c>
      <c r="B3" s="82" t="s">
        <v>5</v>
      </c>
      <c r="C3" s="117">
        <v>44393</v>
      </c>
      <c r="D3" s="118">
        <v>5</v>
      </c>
      <c r="E3" s="118">
        <v>105</v>
      </c>
      <c r="F3" s="118">
        <v>100</v>
      </c>
      <c r="G3" s="109">
        <v>38116.46</v>
      </c>
      <c r="H3" s="100" t="s">
        <v>74</v>
      </c>
    </row>
    <row r="4" spans="1:8" x14ac:dyDescent="0.25">
      <c r="A4" s="111" t="s">
        <v>127</v>
      </c>
      <c r="B4" s="14" t="s">
        <v>5</v>
      </c>
      <c r="C4" s="112">
        <v>44406</v>
      </c>
      <c r="D4" s="113">
        <v>0</v>
      </c>
      <c r="E4" s="113">
        <v>170</v>
      </c>
      <c r="F4" s="113">
        <v>170</v>
      </c>
      <c r="G4" s="119">
        <v>54673.27</v>
      </c>
      <c r="H4" s="115" t="s">
        <v>74</v>
      </c>
    </row>
    <row r="5" spans="1:8" x14ac:dyDescent="0.25">
      <c r="A5" s="116" t="s">
        <v>89</v>
      </c>
      <c r="B5" s="82" t="s">
        <v>242</v>
      </c>
      <c r="C5" s="57"/>
      <c r="D5" s="118">
        <v>0</v>
      </c>
      <c r="E5" s="118">
        <v>104</v>
      </c>
      <c r="F5" s="118">
        <v>104.2</v>
      </c>
      <c r="G5" s="109">
        <v>30000</v>
      </c>
      <c r="H5" s="100" t="s">
        <v>74</v>
      </c>
    </row>
    <row r="6" spans="1:8" x14ac:dyDescent="0.25">
      <c r="A6" s="111" t="s">
        <v>90</v>
      </c>
      <c r="B6" s="14" t="s">
        <v>242</v>
      </c>
      <c r="C6" s="64"/>
      <c r="D6" s="113">
        <v>0</v>
      </c>
      <c r="E6" s="113">
        <v>381</v>
      </c>
      <c r="F6" s="113">
        <v>380.53</v>
      </c>
      <c r="G6" s="114">
        <v>110000</v>
      </c>
      <c r="H6" s="115" t="s">
        <v>74</v>
      </c>
    </row>
    <row r="7" spans="1:8" x14ac:dyDescent="0.25">
      <c r="A7" s="120" t="s">
        <v>91</v>
      </c>
      <c r="B7" s="82" t="s">
        <v>5</v>
      </c>
      <c r="C7" s="117">
        <v>44424</v>
      </c>
      <c r="D7" s="121">
        <v>0</v>
      </c>
      <c r="E7" s="121">
        <v>119</v>
      </c>
      <c r="F7" s="121">
        <v>118.71</v>
      </c>
      <c r="G7" s="122">
        <v>30000</v>
      </c>
      <c r="H7" s="100" t="s">
        <v>74</v>
      </c>
    </row>
    <row r="8" spans="1:8" x14ac:dyDescent="0.25">
      <c r="A8" s="111" t="s">
        <v>92</v>
      </c>
      <c r="B8" s="14" t="s">
        <v>242</v>
      </c>
      <c r="C8" s="64"/>
      <c r="D8" s="113">
        <v>0</v>
      </c>
      <c r="E8" s="113">
        <v>214</v>
      </c>
      <c r="F8" s="113">
        <v>214.15</v>
      </c>
      <c r="G8" s="114">
        <v>57000</v>
      </c>
      <c r="H8" s="115" t="s">
        <v>74</v>
      </c>
    </row>
    <row r="9" spans="1:8" x14ac:dyDescent="0.25">
      <c r="A9" s="120" t="s">
        <v>93</v>
      </c>
      <c r="B9" s="82" t="s">
        <v>242</v>
      </c>
      <c r="C9" s="57"/>
      <c r="D9" s="121">
        <v>0</v>
      </c>
      <c r="E9" s="121">
        <v>83</v>
      </c>
      <c r="F9" s="121">
        <v>82.59</v>
      </c>
      <c r="G9" s="122">
        <v>30000</v>
      </c>
      <c r="H9" s="100" t="s">
        <v>74</v>
      </c>
    </row>
    <row r="10" spans="1:8" x14ac:dyDescent="0.25">
      <c r="A10" s="111" t="s">
        <v>94</v>
      </c>
      <c r="B10" s="14" t="s">
        <v>242</v>
      </c>
      <c r="C10" s="64"/>
      <c r="D10" s="113">
        <v>0</v>
      </c>
      <c r="E10" s="113">
        <v>92</v>
      </c>
      <c r="F10" s="113">
        <v>92.2</v>
      </c>
      <c r="G10" s="114">
        <v>30000</v>
      </c>
      <c r="H10" s="115" t="s">
        <v>74</v>
      </c>
    </row>
    <row r="11" spans="1:8" x14ac:dyDescent="0.25">
      <c r="A11" s="120" t="s">
        <v>95</v>
      </c>
      <c r="B11" s="82" t="s">
        <v>242</v>
      </c>
      <c r="C11" s="57"/>
      <c r="D11" s="121">
        <v>0</v>
      </c>
      <c r="E11" s="121">
        <v>124</v>
      </c>
      <c r="F11" s="121">
        <v>124.05</v>
      </c>
      <c r="G11" s="122">
        <v>40000</v>
      </c>
      <c r="H11" s="100" t="s">
        <v>74</v>
      </c>
    </row>
    <row r="12" spans="1:8" x14ac:dyDescent="0.25">
      <c r="A12" s="111" t="s">
        <v>96</v>
      </c>
      <c r="B12" s="14" t="s">
        <v>5</v>
      </c>
      <c r="C12" s="123">
        <v>44425</v>
      </c>
      <c r="D12" s="113">
        <v>0</v>
      </c>
      <c r="E12" s="113">
        <v>216</v>
      </c>
      <c r="F12" s="113">
        <v>216.39</v>
      </c>
      <c r="G12" s="114">
        <v>69000</v>
      </c>
      <c r="H12" s="115" t="s">
        <v>74</v>
      </c>
    </row>
    <row r="13" spans="1:8" x14ac:dyDescent="0.25">
      <c r="A13" s="120" t="s">
        <v>97</v>
      </c>
      <c r="B13" s="82" t="s">
        <v>242</v>
      </c>
      <c r="C13" s="57"/>
      <c r="D13" s="121">
        <v>0</v>
      </c>
      <c r="E13" s="121">
        <v>125</v>
      </c>
      <c r="F13" s="121">
        <v>128.13999999999999</v>
      </c>
      <c r="G13" s="122">
        <v>41000</v>
      </c>
      <c r="H13" s="100" t="s">
        <v>74</v>
      </c>
    </row>
    <row r="14" spans="1:8" x14ac:dyDescent="0.25">
      <c r="A14" s="111" t="s">
        <v>98</v>
      </c>
      <c r="B14" s="14" t="s">
        <v>242</v>
      </c>
      <c r="C14" s="64"/>
      <c r="D14" s="113">
        <v>0</v>
      </c>
      <c r="E14" s="113">
        <v>76</v>
      </c>
      <c r="F14" s="113">
        <v>75.56</v>
      </c>
      <c r="G14" s="114">
        <v>25000</v>
      </c>
      <c r="H14" s="115" t="s">
        <v>74</v>
      </c>
    </row>
    <row r="15" spans="1:8" x14ac:dyDescent="0.25">
      <c r="A15" s="120" t="s">
        <v>99</v>
      </c>
      <c r="B15" s="82" t="s">
        <v>5</v>
      </c>
      <c r="C15" s="117">
        <v>44426</v>
      </c>
      <c r="D15" s="121">
        <v>0</v>
      </c>
      <c r="E15" s="121">
        <v>136</v>
      </c>
      <c r="F15" s="121">
        <v>135.61000000000001</v>
      </c>
      <c r="G15" s="122">
        <v>45000</v>
      </c>
      <c r="H15" s="100" t="s">
        <v>74</v>
      </c>
    </row>
    <row r="16" spans="1:8" x14ac:dyDescent="0.25">
      <c r="A16" s="111" t="s">
        <v>100</v>
      </c>
      <c r="B16" s="14" t="s">
        <v>242</v>
      </c>
      <c r="C16" s="64"/>
      <c r="D16" s="113">
        <v>0</v>
      </c>
      <c r="E16" s="113">
        <v>203</v>
      </c>
      <c r="F16" s="113">
        <v>202.99</v>
      </c>
      <c r="G16" s="114">
        <v>64000</v>
      </c>
      <c r="H16" s="115" t="s">
        <v>74</v>
      </c>
    </row>
    <row r="17" spans="1:8" x14ac:dyDescent="0.25">
      <c r="A17" s="120" t="s">
        <v>101</v>
      </c>
      <c r="B17" s="82" t="s">
        <v>242</v>
      </c>
      <c r="C17" s="57"/>
      <c r="D17" s="121">
        <v>0</v>
      </c>
      <c r="E17" s="121">
        <v>144</v>
      </c>
      <c r="F17" s="121">
        <v>144.41999999999999</v>
      </c>
      <c r="G17" s="122">
        <v>46500</v>
      </c>
      <c r="H17" s="100" t="s">
        <v>74</v>
      </c>
    </row>
    <row r="18" spans="1:8" x14ac:dyDescent="0.25">
      <c r="A18" s="111" t="s">
        <v>102</v>
      </c>
      <c r="B18" s="14" t="s">
        <v>242</v>
      </c>
      <c r="C18" s="64"/>
      <c r="D18" s="113">
        <v>0</v>
      </c>
      <c r="E18" s="113">
        <v>237</v>
      </c>
      <c r="F18" s="113">
        <v>237.24</v>
      </c>
      <c r="G18" s="114">
        <v>76500</v>
      </c>
      <c r="H18" s="115" t="s">
        <v>74</v>
      </c>
    </row>
    <row r="19" spans="1:8" x14ac:dyDescent="0.25">
      <c r="A19" s="120" t="s">
        <v>103</v>
      </c>
      <c r="B19" s="82" t="s">
        <v>242</v>
      </c>
      <c r="C19" s="57"/>
      <c r="D19" s="121">
        <v>0</v>
      </c>
      <c r="E19" s="121">
        <v>173</v>
      </c>
      <c r="F19" s="121">
        <v>172.97</v>
      </c>
      <c r="G19" s="122">
        <v>56000</v>
      </c>
      <c r="H19" s="100" t="s">
        <v>74</v>
      </c>
    </row>
    <row r="20" spans="1:8" x14ac:dyDescent="0.25">
      <c r="A20" s="111" t="s">
        <v>104</v>
      </c>
      <c r="B20" s="14" t="s">
        <v>242</v>
      </c>
      <c r="C20" s="64"/>
      <c r="D20" s="113">
        <v>0</v>
      </c>
      <c r="E20" s="113">
        <v>166</v>
      </c>
      <c r="F20" s="113">
        <v>129.35</v>
      </c>
      <c r="G20" s="114">
        <v>41500</v>
      </c>
      <c r="H20" s="115" t="s">
        <v>74</v>
      </c>
    </row>
    <row r="21" spans="1:8" x14ac:dyDescent="0.25">
      <c r="A21" s="120" t="s">
        <v>105</v>
      </c>
      <c r="B21" s="82" t="s">
        <v>242</v>
      </c>
      <c r="C21" s="57"/>
      <c r="D21" s="121">
        <v>0</v>
      </c>
      <c r="E21" s="121">
        <v>226</v>
      </c>
      <c r="F21" s="121">
        <v>225.85</v>
      </c>
      <c r="G21" s="122">
        <v>72800</v>
      </c>
      <c r="H21" s="100" t="s">
        <v>74</v>
      </c>
    </row>
    <row r="22" spans="1:8" x14ac:dyDescent="0.25">
      <c r="A22" s="111" t="s">
        <v>106</v>
      </c>
      <c r="B22" s="14" t="s">
        <v>242</v>
      </c>
      <c r="C22" s="64"/>
      <c r="D22" s="113">
        <v>0</v>
      </c>
      <c r="E22" s="113">
        <v>149</v>
      </c>
      <c r="F22" s="113">
        <v>149.21</v>
      </c>
      <c r="G22" s="114">
        <v>48000</v>
      </c>
      <c r="H22" s="115" t="s">
        <v>74</v>
      </c>
    </row>
    <row r="23" spans="1:8" x14ac:dyDescent="0.25">
      <c r="A23" s="120" t="s">
        <v>107</v>
      </c>
      <c r="B23" s="82" t="s">
        <v>243</v>
      </c>
      <c r="C23" s="57"/>
      <c r="D23" s="121">
        <v>0</v>
      </c>
      <c r="E23" s="121">
        <v>169</v>
      </c>
      <c r="F23" s="121">
        <v>168.96</v>
      </c>
      <c r="G23" s="122">
        <v>54500</v>
      </c>
      <c r="H23" s="100" t="s">
        <v>74</v>
      </c>
    </row>
    <row r="24" spans="1:8" x14ac:dyDescent="0.25">
      <c r="A24" s="111" t="s">
        <v>108</v>
      </c>
      <c r="B24" s="14" t="s">
        <v>242</v>
      </c>
      <c r="C24" s="64"/>
      <c r="D24" s="113">
        <v>0</v>
      </c>
      <c r="E24" s="113">
        <v>151</v>
      </c>
      <c r="F24" s="113">
        <v>145.66999999999999</v>
      </c>
      <c r="G24" s="114">
        <v>47000</v>
      </c>
      <c r="H24" s="115" t="s">
        <v>74</v>
      </c>
    </row>
    <row r="25" spans="1:8" x14ac:dyDescent="0.25">
      <c r="A25" s="120" t="s">
        <v>109</v>
      </c>
      <c r="B25" s="82" t="s">
        <v>242</v>
      </c>
      <c r="C25" s="57"/>
      <c r="D25" s="121">
        <v>0</v>
      </c>
      <c r="E25" s="121">
        <v>914</v>
      </c>
      <c r="F25" s="121">
        <v>914.21</v>
      </c>
      <c r="G25" s="122">
        <v>275000</v>
      </c>
      <c r="H25" s="100" t="s">
        <v>74</v>
      </c>
    </row>
    <row r="26" spans="1:8" x14ac:dyDescent="0.25">
      <c r="A26" s="111" t="s">
        <v>110</v>
      </c>
      <c r="B26" s="14" t="s">
        <v>5</v>
      </c>
      <c r="C26" s="123">
        <v>44424</v>
      </c>
      <c r="D26" s="113">
        <v>0</v>
      </c>
      <c r="E26" s="113">
        <v>91</v>
      </c>
      <c r="F26" s="113">
        <v>91.09</v>
      </c>
      <c r="G26" s="114">
        <v>30000</v>
      </c>
      <c r="H26" s="115" t="s">
        <v>74</v>
      </c>
    </row>
    <row r="27" spans="1:8" x14ac:dyDescent="0.25">
      <c r="A27" s="120" t="s">
        <v>111</v>
      </c>
      <c r="B27" s="82" t="s">
        <v>242</v>
      </c>
      <c r="C27" s="57"/>
      <c r="D27" s="121">
        <v>0</v>
      </c>
      <c r="E27" s="121">
        <v>179</v>
      </c>
      <c r="F27" s="121">
        <v>179.42</v>
      </c>
      <c r="G27" s="122">
        <v>58000</v>
      </c>
      <c r="H27" s="100" t="s">
        <v>74</v>
      </c>
    </row>
    <row r="28" spans="1:8" x14ac:dyDescent="0.25">
      <c r="A28" s="111" t="s">
        <v>112</v>
      </c>
      <c r="B28" s="84" t="s">
        <v>242</v>
      </c>
      <c r="C28" s="64"/>
      <c r="D28" s="113">
        <v>0</v>
      </c>
      <c r="E28" s="113">
        <v>322</v>
      </c>
      <c r="F28" s="113">
        <v>322.29000000000002</v>
      </c>
      <c r="G28" s="114">
        <v>90500</v>
      </c>
      <c r="H28" s="115" t="s">
        <v>74</v>
      </c>
    </row>
    <row r="29" spans="1:8" x14ac:dyDescent="0.25">
      <c r="A29" s="120" t="s">
        <v>113</v>
      </c>
      <c r="B29" s="82" t="s">
        <v>5</v>
      </c>
      <c r="C29" s="117">
        <v>44427</v>
      </c>
      <c r="D29" s="121">
        <v>0</v>
      </c>
      <c r="E29" s="121">
        <v>233</v>
      </c>
      <c r="F29" s="121">
        <v>232.64</v>
      </c>
      <c r="G29" s="122">
        <v>59000</v>
      </c>
      <c r="H29" s="100" t="s">
        <v>74</v>
      </c>
    </row>
    <row r="30" spans="1:8" x14ac:dyDescent="0.25">
      <c r="A30" s="111" t="s">
        <v>114</v>
      </c>
      <c r="B30" s="14" t="s">
        <v>242</v>
      </c>
      <c r="C30" s="64"/>
      <c r="D30" s="113">
        <v>480</v>
      </c>
      <c r="E30" s="113">
        <v>600</v>
      </c>
      <c r="F30" s="113">
        <v>126.06</v>
      </c>
      <c r="G30" s="114">
        <v>38000</v>
      </c>
      <c r="H30" s="115" t="s">
        <v>74</v>
      </c>
    </row>
    <row r="31" spans="1:8" x14ac:dyDescent="0.25">
      <c r="A31" s="120" t="s">
        <v>114</v>
      </c>
      <c r="B31" s="82" t="s">
        <v>242</v>
      </c>
      <c r="C31" s="57"/>
      <c r="D31" s="121">
        <v>0</v>
      </c>
      <c r="E31" s="121">
        <v>480</v>
      </c>
      <c r="F31" s="121">
        <v>476.32</v>
      </c>
      <c r="G31" s="122">
        <v>135000</v>
      </c>
      <c r="H31" s="100" t="s">
        <v>74</v>
      </c>
    </row>
    <row r="32" spans="1:8" x14ac:dyDescent="0.25">
      <c r="A32" s="111" t="s">
        <v>115</v>
      </c>
      <c r="B32" s="14" t="s">
        <v>242</v>
      </c>
      <c r="C32" s="64"/>
      <c r="D32" s="113">
        <v>0</v>
      </c>
      <c r="E32" s="113">
        <v>257</v>
      </c>
      <c r="F32" s="113">
        <v>256.87</v>
      </c>
      <c r="G32" s="114">
        <v>83000</v>
      </c>
      <c r="H32" s="115" t="s">
        <v>74</v>
      </c>
    </row>
    <row r="33" spans="1:8" x14ac:dyDescent="0.25">
      <c r="A33" s="120" t="s">
        <v>116</v>
      </c>
      <c r="B33" s="82" t="s">
        <v>242</v>
      </c>
      <c r="C33" s="57"/>
      <c r="D33" s="121">
        <v>5</v>
      </c>
      <c r="E33" s="121">
        <v>772</v>
      </c>
      <c r="F33" s="121">
        <v>766</v>
      </c>
      <c r="G33" s="122">
        <v>310000</v>
      </c>
      <c r="H33" s="100" t="s">
        <v>74</v>
      </c>
    </row>
    <row r="34" spans="1:8" x14ac:dyDescent="0.25">
      <c r="A34" s="111" t="s">
        <v>116</v>
      </c>
      <c r="B34" s="14" t="s">
        <v>242</v>
      </c>
      <c r="C34" s="64"/>
      <c r="D34" s="113">
        <v>772</v>
      </c>
      <c r="E34" s="113">
        <v>936</v>
      </c>
      <c r="F34" s="113">
        <v>164.1</v>
      </c>
      <c r="G34" s="114">
        <v>70500</v>
      </c>
      <c r="H34" s="115" t="s">
        <v>74</v>
      </c>
    </row>
    <row r="35" spans="1:8" x14ac:dyDescent="0.25">
      <c r="A35" s="120" t="s">
        <v>117</v>
      </c>
      <c r="B35" s="82" t="s">
        <v>242</v>
      </c>
      <c r="C35" s="57"/>
      <c r="D35" s="121">
        <v>0</v>
      </c>
      <c r="E35" s="121">
        <v>109</v>
      </c>
      <c r="F35" s="121">
        <v>109.37</v>
      </c>
      <c r="G35" s="122">
        <v>35500</v>
      </c>
      <c r="H35" s="100" t="s">
        <v>74</v>
      </c>
    </row>
    <row r="36" spans="1:8" x14ac:dyDescent="0.25">
      <c r="A36" s="111" t="s">
        <v>118</v>
      </c>
      <c r="B36" s="14" t="s">
        <v>242</v>
      </c>
      <c r="C36" s="64"/>
      <c r="D36" s="113">
        <v>0</v>
      </c>
      <c r="E36" s="113">
        <v>252</v>
      </c>
      <c r="F36" s="113">
        <v>252.47</v>
      </c>
      <c r="G36" s="114">
        <v>81000</v>
      </c>
      <c r="H36" s="115" t="s">
        <v>74</v>
      </c>
    </row>
    <row r="37" spans="1:8" x14ac:dyDescent="0.25">
      <c r="A37" s="116" t="s">
        <v>340</v>
      </c>
      <c r="B37" s="82" t="s">
        <v>242</v>
      </c>
      <c r="C37" s="118"/>
      <c r="D37" s="118"/>
      <c r="E37" s="118"/>
      <c r="F37" s="118"/>
      <c r="G37" s="124">
        <v>90843.48</v>
      </c>
      <c r="H37" s="100" t="s">
        <v>74</v>
      </c>
    </row>
    <row r="38" spans="1:8" x14ac:dyDescent="0.25">
      <c r="A38" s="111" t="s">
        <v>341</v>
      </c>
      <c r="B38" s="14" t="s">
        <v>242</v>
      </c>
      <c r="C38" s="113"/>
      <c r="D38" s="113"/>
      <c r="E38" s="113"/>
      <c r="F38" s="113"/>
      <c r="G38" s="125">
        <v>138126.24000000002</v>
      </c>
      <c r="H38" s="115" t="s">
        <v>74</v>
      </c>
    </row>
    <row r="39" spans="1:8" x14ac:dyDescent="0.25">
      <c r="A39" s="116" t="s">
        <v>341</v>
      </c>
      <c r="B39" s="82" t="s">
        <v>242</v>
      </c>
      <c r="C39" s="118"/>
      <c r="D39" s="118"/>
      <c r="E39" s="118"/>
      <c r="F39" s="118"/>
      <c r="G39" s="124">
        <v>24864</v>
      </c>
      <c r="H39" s="100" t="s">
        <v>74</v>
      </c>
    </row>
    <row r="40" spans="1:8" x14ac:dyDescent="0.25">
      <c r="A40" s="111" t="s">
        <v>241</v>
      </c>
      <c r="B40" s="14" t="s">
        <v>242</v>
      </c>
      <c r="C40" s="113"/>
      <c r="D40" s="113"/>
      <c r="E40" s="113"/>
      <c r="F40" s="113"/>
      <c r="G40" s="125">
        <v>219030</v>
      </c>
      <c r="H40" s="115" t="s">
        <v>74</v>
      </c>
    </row>
    <row r="41" spans="1:8" x14ac:dyDescent="0.25">
      <c r="A41" s="116" t="s">
        <v>307</v>
      </c>
      <c r="B41" s="82" t="s">
        <v>242</v>
      </c>
      <c r="C41" s="118"/>
      <c r="D41" s="118"/>
      <c r="E41" s="118"/>
      <c r="F41" s="118"/>
      <c r="G41" s="124">
        <v>94275.72</v>
      </c>
      <c r="H41" s="100" t="s">
        <v>74</v>
      </c>
    </row>
    <row r="42" spans="1:8" x14ac:dyDescent="0.25">
      <c r="A42" s="111" t="s">
        <v>342</v>
      </c>
      <c r="B42" s="14" t="s">
        <v>242</v>
      </c>
      <c r="C42" s="113"/>
      <c r="D42" s="113"/>
      <c r="E42" s="113"/>
      <c r="F42" s="113"/>
      <c r="G42" s="125">
        <v>137329.92000000001</v>
      </c>
      <c r="H42" s="115" t="s">
        <v>74</v>
      </c>
    </row>
    <row r="43" spans="1:8" x14ac:dyDescent="0.25">
      <c r="A43" s="116" t="s">
        <v>343</v>
      </c>
      <c r="B43" s="82" t="s">
        <v>242</v>
      </c>
      <c r="C43" s="118"/>
      <c r="D43" s="118"/>
      <c r="E43" s="118"/>
      <c r="F43" s="118"/>
      <c r="G43" s="124">
        <v>137445.83999999997</v>
      </c>
      <c r="H43" s="100" t="s">
        <v>74</v>
      </c>
    </row>
    <row r="44" spans="1:8" x14ac:dyDescent="0.25">
      <c r="A44" s="111" t="s">
        <v>344</v>
      </c>
      <c r="B44" s="14" t="s">
        <v>242</v>
      </c>
      <c r="C44" s="113"/>
      <c r="D44" s="113"/>
      <c r="E44" s="113"/>
      <c r="F44" s="113"/>
      <c r="G44" s="125">
        <v>91861.56</v>
      </c>
      <c r="H44" s="115" t="s">
        <v>74</v>
      </c>
    </row>
    <row r="45" spans="1:8" x14ac:dyDescent="0.25">
      <c r="A45" s="116" t="s">
        <v>308</v>
      </c>
      <c r="B45" s="82" t="s">
        <v>242</v>
      </c>
      <c r="C45" s="118"/>
      <c r="D45" s="118"/>
      <c r="E45" s="118"/>
      <c r="F45" s="118"/>
      <c r="G45" s="124"/>
      <c r="H45" s="100" t="s">
        <v>74</v>
      </c>
    </row>
    <row r="46" spans="1:8" x14ac:dyDescent="0.25">
      <c r="A46" s="111" t="s">
        <v>309</v>
      </c>
      <c r="B46" s="14" t="s">
        <v>242</v>
      </c>
      <c r="C46" s="113"/>
      <c r="D46" s="113"/>
      <c r="E46" s="113"/>
      <c r="F46" s="113"/>
      <c r="G46" s="125"/>
      <c r="H46" s="115" t="s">
        <v>74</v>
      </c>
    </row>
    <row r="47" spans="1:8" x14ac:dyDescent="0.25">
      <c r="A47" s="116"/>
      <c r="B47" s="82"/>
      <c r="C47" s="118"/>
      <c r="D47" s="118"/>
      <c r="E47" s="118"/>
      <c r="F47" s="118"/>
      <c r="G47" s="124"/>
      <c r="H47" s="100"/>
    </row>
    <row r="48" spans="1:8" x14ac:dyDescent="0.25">
      <c r="A48" s="111" t="s">
        <v>345</v>
      </c>
      <c r="B48" s="14" t="s">
        <v>242</v>
      </c>
      <c r="C48" s="113"/>
      <c r="D48" s="113"/>
      <c r="E48" s="113"/>
      <c r="F48" s="113"/>
      <c r="G48" s="125">
        <v>64353.599999999999</v>
      </c>
      <c r="H48" s="115" t="s">
        <v>74</v>
      </c>
    </row>
    <row r="49" spans="1:8" x14ac:dyDescent="0.25">
      <c r="A49" s="116" t="s">
        <v>346</v>
      </c>
      <c r="B49" s="82" t="s">
        <v>242</v>
      </c>
      <c r="C49" s="118"/>
      <c r="D49" s="118"/>
      <c r="E49" s="118"/>
      <c r="F49" s="118"/>
      <c r="G49" s="124">
        <v>238402.8</v>
      </c>
      <c r="H49" s="100" t="s">
        <v>74</v>
      </c>
    </row>
    <row r="50" spans="1:8" x14ac:dyDescent="0.25">
      <c r="A50" s="111" t="s">
        <v>347</v>
      </c>
      <c r="B50" s="14" t="s">
        <v>242</v>
      </c>
      <c r="C50" s="113"/>
      <c r="D50" s="113"/>
      <c r="E50" s="113"/>
      <c r="F50" s="113"/>
      <c r="G50" s="125">
        <v>110619</v>
      </c>
      <c r="H50" s="115" t="s">
        <v>74</v>
      </c>
    </row>
    <row r="51" spans="1:8" x14ac:dyDescent="0.25">
      <c r="A51" s="116" t="s">
        <v>348</v>
      </c>
      <c r="B51" s="82" t="s">
        <v>242</v>
      </c>
      <c r="C51" s="118"/>
      <c r="D51" s="118"/>
      <c r="E51" s="118"/>
      <c r="F51" s="118"/>
      <c r="G51" s="124">
        <v>467235</v>
      </c>
      <c r="H51" s="100" t="s">
        <v>74</v>
      </c>
    </row>
    <row r="52" spans="1:8" x14ac:dyDescent="0.25">
      <c r="A52" s="111" t="s">
        <v>349</v>
      </c>
      <c r="B52" s="14" t="s">
        <v>242</v>
      </c>
      <c r="C52" s="113"/>
      <c r="D52" s="113"/>
      <c r="E52" s="113"/>
      <c r="F52" s="113"/>
      <c r="G52" s="125">
        <v>358560</v>
      </c>
      <c r="H52" s="115" t="s">
        <v>74</v>
      </c>
    </row>
    <row r="53" spans="1:8" x14ac:dyDescent="0.25">
      <c r="A53" s="116"/>
      <c r="B53" s="82"/>
      <c r="C53" s="118"/>
      <c r="D53" s="118"/>
      <c r="E53" s="118"/>
      <c r="F53" s="118"/>
      <c r="G53" s="124"/>
      <c r="H53" s="100"/>
    </row>
    <row r="54" spans="1:8" x14ac:dyDescent="0.25">
      <c r="A54" s="111"/>
      <c r="B54" s="14"/>
      <c r="C54" s="113"/>
      <c r="D54" s="113"/>
      <c r="E54" s="113"/>
      <c r="F54" s="113"/>
      <c r="G54" s="125"/>
      <c r="H54" s="115"/>
    </row>
    <row r="55" spans="1:8" x14ac:dyDescent="0.25">
      <c r="A55" s="116"/>
      <c r="B55" s="82"/>
      <c r="C55" s="118"/>
      <c r="D55" s="118"/>
      <c r="E55" s="118"/>
      <c r="F55" s="118"/>
      <c r="G55" s="124"/>
      <c r="H55" s="100"/>
    </row>
    <row r="56" spans="1:8" x14ac:dyDescent="0.25">
      <c r="A56" s="111"/>
      <c r="B56" s="14"/>
      <c r="C56" s="113"/>
      <c r="D56" s="113"/>
      <c r="E56" s="113"/>
      <c r="F56" s="113"/>
      <c r="G56" s="125"/>
      <c r="H56" s="115"/>
    </row>
    <row r="57" spans="1:8" x14ac:dyDescent="0.25">
      <c r="A57" s="116"/>
      <c r="B57" s="82"/>
      <c r="C57" s="118"/>
      <c r="D57" s="118"/>
      <c r="E57" s="118"/>
      <c r="F57" s="118"/>
      <c r="G57" s="124"/>
      <c r="H57" s="100"/>
    </row>
  </sheetData>
  <phoneticPr fontId="8" type="noConversion"/>
  <dataValidations count="1">
    <dataValidation type="list" allowBlank="1" showInputMessage="1" showErrorMessage="1" sqref="B2:B57" xr:uid="{528A621B-031C-4AD1-88F2-89E22AC28BC3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12A8-3AD8-4778-8348-A6555154B1CA}">
  <dimension ref="A1:H21"/>
  <sheetViews>
    <sheetView workbookViewId="0">
      <selection activeCell="A2" sqref="A2"/>
    </sheetView>
  </sheetViews>
  <sheetFormatPr defaultRowHeight="15" x14ac:dyDescent="0.25"/>
  <cols>
    <col min="1" max="1" width="21.140625" style="29" customWidth="1"/>
    <col min="2" max="2" width="17" style="29" customWidth="1"/>
    <col min="3" max="3" width="22.7109375" style="34" customWidth="1"/>
    <col min="4" max="4" width="11.5703125" style="29" customWidth="1"/>
    <col min="5" max="5" width="12.5703125" style="29" customWidth="1"/>
    <col min="6" max="6" width="11.42578125" style="29" customWidth="1"/>
    <col min="7" max="7" width="15.5703125" style="101" bestFit="1" customWidth="1"/>
    <col min="8" max="8" width="11.140625" style="29" customWidth="1"/>
    <col min="9" max="16384" width="9.140625" style="29"/>
  </cols>
  <sheetData>
    <row r="1" spans="1:8" ht="21" thickBot="1" x14ac:dyDescent="0.3">
      <c r="A1" s="6" t="s">
        <v>53</v>
      </c>
      <c r="B1" s="7" t="s">
        <v>21</v>
      </c>
      <c r="C1" s="7" t="s">
        <v>57</v>
      </c>
      <c r="D1" s="16" t="s">
        <v>54</v>
      </c>
      <c r="E1" s="17" t="s">
        <v>47</v>
      </c>
      <c r="F1" s="8" t="s">
        <v>55</v>
      </c>
      <c r="G1" s="58" t="s">
        <v>60</v>
      </c>
      <c r="H1" s="8" t="s">
        <v>1</v>
      </c>
    </row>
    <row r="2" spans="1:8" ht="15.75" thickTop="1" x14ac:dyDescent="0.25">
      <c r="A2" s="9" t="s">
        <v>208</v>
      </c>
      <c r="B2" s="9" t="s">
        <v>209</v>
      </c>
      <c r="C2" s="82" t="s">
        <v>5</v>
      </c>
      <c r="D2" s="11">
        <v>430</v>
      </c>
      <c r="E2" s="100">
        <v>870</v>
      </c>
      <c r="F2" s="100">
        <f>E2-D2</f>
        <v>440</v>
      </c>
      <c r="G2" s="102">
        <v>110000</v>
      </c>
      <c r="H2" s="100" t="s">
        <v>74</v>
      </c>
    </row>
    <row r="3" spans="1:8" x14ac:dyDescent="0.25">
      <c r="A3" s="13" t="s">
        <v>210</v>
      </c>
      <c r="B3" s="13" t="s">
        <v>211</v>
      </c>
      <c r="C3" s="14" t="s">
        <v>5</v>
      </c>
      <c r="D3" s="14"/>
      <c r="E3" s="115"/>
      <c r="F3" s="115"/>
      <c r="G3" s="103">
        <v>80000</v>
      </c>
      <c r="H3" s="115" t="s">
        <v>74</v>
      </c>
    </row>
    <row r="4" spans="1:8" x14ac:dyDescent="0.25">
      <c r="A4" s="9" t="s">
        <v>310</v>
      </c>
      <c r="B4" s="9" t="s">
        <v>320</v>
      </c>
      <c r="C4" s="57" t="s">
        <v>242</v>
      </c>
      <c r="D4" s="11"/>
      <c r="E4" s="100"/>
      <c r="F4" s="100"/>
      <c r="G4" s="102">
        <v>200000</v>
      </c>
      <c r="H4" s="100" t="s">
        <v>74</v>
      </c>
    </row>
    <row r="5" spans="1:8" x14ac:dyDescent="0.25">
      <c r="A5" s="13"/>
      <c r="B5" s="13"/>
      <c r="C5" s="64"/>
      <c r="D5" s="14"/>
      <c r="E5" s="115"/>
      <c r="F5" s="115"/>
      <c r="G5" s="103"/>
      <c r="H5" s="115"/>
    </row>
    <row r="6" spans="1:8" x14ac:dyDescent="0.25">
      <c r="A6" s="9"/>
      <c r="B6" s="9"/>
      <c r="C6" s="57"/>
      <c r="D6" s="11"/>
      <c r="E6" s="100"/>
      <c r="F6" s="100"/>
      <c r="G6" s="102"/>
      <c r="H6" s="100"/>
    </row>
    <row r="7" spans="1:8" x14ac:dyDescent="0.25">
      <c r="A7" s="13"/>
      <c r="B7" s="13"/>
      <c r="C7" s="64"/>
      <c r="D7" s="14"/>
      <c r="E7" s="115"/>
      <c r="F7" s="115"/>
      <c r="G7" s="103"/>
      <c r="H7" s="115"/>
    </row>
    <row r="8" spans="1:8" x14ac:dyDescent="0.25">
      <c r="A8" s="9"/>
      <c r="B8" s="9"/>
      <c r="C8" s="57"/>
      <c r="D8" s="11"/>
      <c r="E8" s="100"/>
      <c r="F8" s="100"/>
      <c r="G8" s="102"/>
      <c r="H8" s="100"/>
    </row>
    <row r="9" spans="1:8" x14ac:dyDescent="0.25">
      <c r="A9" s="13"/>
      <c r="B9" s="13"/>
      <c r="C9" s="64"/>
      <c r="D9" s="14"/>
      <c r="E9" s="115"/>
      <c r="F9" s="115"/>
      <c r="G9" s="103"/>
      <c r="H9" s="115"/>
    </row>
    <row r="10" spans="1:8" x14ac:dyDescent="0.25">
      <c r="A10" s="9"/>
      <c r="B10" s="9"/>
      <c r="C10" s="57"/>
      <c r="D10" s="11"/>
      <c r="E10" s="100"/>
      <c r="F10" s="100"/>
      <c r="G10" s="102"/>
      <c r="H10" s="100"/>
    </row>
    <row r="11" spans="1:8" x14ac:dyDescent="0.25">
      <c r="A11" s="13"/>
      <c r="B11" s="13"/>
      <c r="C11" s="64"/>
      <c r="D11" s="14"/>
      <c r="E11" s="115"/>
      <c r="F11" s="115"/>
      <c r="G11" s="103"/>
      <c r="H11" s="115"/>
    </row>
    <row r="12" spans="1:8" x14ac:dyDescent="0.25">
      <c r="A12" s="9"/>
      <c r="B12" s="9"/>
      <c r="C12" s="57"/>
      <c r="D12" s="11"/>
      <c r="E12" s="100"/>
      <c r="F12" s="100"/>
      <c r="G12" s="102"/>
      <c r="H12" s="100"/>
    </row>
    <row r="13" spans="1:8" x14ac:dyDescent="0.25">
      <c r="A13" s="13"/>
      <c r="B13" s="13"/>
      <c r="C13" s="64"/>
      <c r="D13" s="14"/>
      <c r="E13" s="115"/>
      <c r="F13" s="115"/>
      <c r="G13" s="103"/>
      <c r="H13" s="115"/>
    </row>
    <row r="14" spans="1:8" x14ac:dyDescent="0.25">
      <c r="A14" s="9"/>
      <c r="B14" s="9"/>
      <c r="C14" s="57"/>
      <c r="D14" s="11"/>
      <c r="E14" s="100"/>
      <c r="F14" s="100"/>
      <c r="G14" s="102"/>
      <c r="H14" s="100"/>
    </row>
    <row r="15" spans="1:8" x14ac:dyDescent="0.25">
      <c r="A15" s="13"/>
      <c r="B15" s="13"/>
      <c r="C15" s="64"/>
      <c r="D15" s="14"/>
      <c r="E15" s="115"/>
      <c r="F15" s="115"/>
      <c r="G15" s="103"/>
      <c r="H15" s="115"/>
    </row>
    <row r="16" spans="1:8" x14ac:dyDescent="0.25">
      <c r="A16" s="9"/>
      <c r="B16" s="9"/>
      <c r="C16" s="57"/>
      <c r="D16" s="11"/>
      <c r="E16" s="100"/>
      <c r="F16" s="100"/>
      <c r="G16" s="102"/>
      <c r="H16" s="100"/>
    </row>
    <row r="17" spans="1:8" x14ac:dyDescent="0.25">
      <c r="A17" s="13"/>
      <c r="B17" s="13"/>
      <c r="C17" s="64"/>
      <c r="D17" s="14"/>
      <c r="E17" s="115"/>
      <c r="F17" s="115"/>
      <c r="G17" s="103"/>
      <c r="H17" s="115"/>
    </row>
    <row r="18" spans="1:8" x14ac:dyDescent="0.25">
      <c r="A18" s="9"/>
      <c r="B18" s="9"/>
      <c r="C18" s="57"/>
      <c r="D18" s="11"/>
      <c r="E18" s="100"/>
      <c r="F18" s="100"/>
      <c r="G18" s="102"/>
      <c r="H18" s="100"/>
    </row>
    <row r="19" spans="1:8" x14ac:dyDescent="0.25">
      <c r="A19" s="13"/>
      <c r="B19" s="13"/>
      <c r="C19" s="64"/>
      <c r="D19" s="14"/>
      <c r="E19" s="115"/>
      <c r="F19" s="115"/>
      <c r="G19" s="103"/>
      <c r="H19" s="115"/>
    </row>
    <row r="20" spans="1:8" x14ac:dyDescent="0.25">
      <c r="A20" s="9"/>
      <c r="B20" s="9"/>
      <c r="C20" s="57"/>
      <c r="D20" s="11"/>
      <c r="E20" s="100"/>
      <c r="F20" s="100"/>
      <c r="G20" s="102"/>
      <c r="H20" s="100"/>
    </row>
    <row r="21" spans="1:8" x14ac:dyDescent="0.25">
      <c r="A21" s="13"/>
      <c r="B21" s="13"/>
      <c r="C21" s="64"/>
      <c r="D21" s="14"/>
      <c r="E21" s="115"/>
      <c r="F21" s="115"/>
      <c r="G21" s="103"/>
      <c r="H21" s="115"/>
    </row>
  </sheetData>
  <dataValidations count="1">
    <dataValidation type="list" allowBlank="1" showInputMessage="1" showErrorMessage="1" sqref="C2:C21" xr:uid="{6ED149FA-7F8C-4980-BE04-46546947B542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A08CB-9FA4-4221-854C-BB60D7D0AEC6}">
  <dimension ref="A1:E4"/>
  <sheetViews>
    <sheetView workbookViewId="0">
      <selection activeCell="A2" sqref="A2"/>
    </sheetView>
  </sheetViews>
  <sheetFormatPr defaultRowHeight="15" x14ac:dyDescent="0.25"/>
  <cols>
    <col min="1" max="1" width="14.7109375" style="34" customWidth="1"/>
    <col min="2" max="2" width="42.85546875" style="29" customWidth="1"/>
    <col min="3" max="3" width="21.28515625" style="29" customWidth="1"/>
    <col min="4" max="4" width="13.7109375" style="29" customWidth="1"/>
    <col min="5" max="5" width="11.85546875" style="29" customWidth="1"/>
    <col min="6" max="16384" width="9.140625" style="29"/>
  </cols>
  <sheetData>
    <row r="1" spans="1:5" ht="50.25" customHeight="1" thickBot="1" x14ac:dyDescent="0.3">
      <c r="A1" s="6" t="s">
        <v>75</v>
      </c>
      <c r="B1" s="7" t="s">
        <v>56</v>
      </c>
      <c r="C1" s="7" t="s">
        <v>57</v>
      </c>
      <c r="D1" s="16" t="s">
        <v>61</v>
      </c>
      <c r="E1" s="8" t="s">
        <v>1</v>
      </c>
    </row>
    <row r="2" spans="1:5" ht="15.75" thickTop="1" x14ac:dyDescent="0.25">
      <c r="A2" s="57">
        <v>1</v>
      </c>
      <c r="B2" s="9" t="s">
        <v>128</v>
      </c>
      <c r="C2" s="82" t="s">
        <v>242</v>
      </c>
      <c r="D2" s="90">
        <v>45000</v>
      </c>
      <c r="E2" s="100" t="s">
        <v>74</v>
      </c>
    </row>
    <row r="3" spans="1:5" x14ac:dyDescent="0.25">
      <c r="A3" s="64">
        <v>2</v>
      </c>
      <c r="B3" s="13" t="s">
        <v>322</v>
      </c>
      <c r="C3" s="84" t="s">
        <v>242</v>
      </c>
      <c r="D3" s="126">
        <v>25000</v>
      </c>
      <c r="E3" s="115" t="s">
        <v>74</v>
      </c>
    </row>
    <row r="4" spans="1:5" x14ac:dyDescent="0.25">
      <c r="A4" s="57">
        <v>3</v>
      </c>
      <c r="B4" s="9" t="s">
        <v>321</v>
      </c>
      <c r="C4" s="82" t="s">
        <v>242</v>
      </c>
      <c r="D4" s="90">
        <v>150000</v>
      </c>
      <c r="E4" s="100" t="s">
        <v>74</v>
      </c>
    </row>
  </sheetData>
  <dataValidations count="1">
    <dataValidation type="list" allowBlank="1" showInputMessage="1" showErrorMessage="1" sqref="C2:C4" xr:uid="{F7AA395D-D50C-46B0-8F83-F32734447A80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4D235-332F-45D3-8908-275A85498BA6}">
  <dimension ref="A1:F24"/>
  <sheetViews>
    <sheetView workbookViewId="0">
      <selection activeCell="F11" sqref="F11"/>
    </sheetView>
  </sheetViews>
  <sheetFormatPr defaultRowHeight="15" x14ac:dyDescent="0.25"/>
  <cols>
    <col min="1" max="1" width="29" customWidth="1"/>
    <col min="2" max="2" width="24.5703125" customWidth="1"/>
    <col min="3" max="3" width="18" style="86" customWidth="1"/>
    <col min="4" max="4" width="10.7109375" customWidth="1"/>
  </cols>
  <sheetData>
    <row r="1" spans="1:6" ht="50.25" customHeight="1" thickBot="1" x14ac:dyDescent="0.3">
      <c r="A1" s="6" t="s">
        <v>56</v>
      </c>
      <c r="B1" s="7" t="s">
        <v>57</v>
      </c>
      <c r="C1" s="88" t="s">
        <v>61</v>
      </c>
      <c r="D1" s="8" t="s">
        <v>1</v>
      </c>
    </row>
    <row r="2" spans="1:6" ht="16.5" thickTop="1" x14ac:dyDescent="0.25">
      <c r="A2" s="9" t="s">
        <v>135</v>
      </c>
      <c r="B2" s="82" t="s">
        <v>5</v>
      </c>
      <c r="C2" s="129">
        <v>3000</v>
      </c>
      <c r="D2" s="12" t="s">
        <v>74</v>
      </c>
    </row>
    <row r="3" spans="1:6" ht="15.75" x14ac:dyDescent="0.25">
      <c r="A3" s="13" t="s">
        <v>136</v>
      </c>
      <c r="B3" s="84" t="s">
        <v>5</v>
      </c>
      <c r="C3" s="130">
        <v>3500</v>
      </c>
      <c r="D3" s="15" t="s">
        <v>74</v>
      </c>
    </row>
    <row r="4" spans="1:6" ht="15.75" x14ac:dyDescent="0.25">
      <c r="A4" s="9" t="s">
        <v>137</v>
      </c>
      <c r="B4" s="82" t="s">
        <v>5</v>
      </c>
      <c r="C4" s="129">
        <v>160000</v>
      </c>
      <c r="D4" s="12" t="s">
        <v>74</v>
      </c>
    </row>
    <row r="5" spans="1:6" ht="15.75" x14ac:dyDescent="0.25">
      <c r="A5" s="13" t="s">
        <v>138</v>
      </c>
      <c r="B5" s="84" t="s">
        <v>5</v>
      </c>
      <c r="C5" s="130">
        <v>2038.82</v>
      </c>
      <c r="D5" s="15" t="s">
        <v>74</v>
      </c>
    </row>
    <row r="6" spans="1:6" ht="15.75" x14ac:dyDescent="0.25">
      <c r="A6" s="9" t="s">
        <v>139</v>
      </c>
      <c r="B6" s="82" t="s">
        <v>242</v>
      </c>
      <c r="C6" s="129">
        <v>5000</v>
      </c>
      <c r="D6" s="12" t="s">
        <v>74</v>
      </c>
    </row>
    <row r="7" spans="1:6" ht="15.75" x14ac:dyDescent="0.25">
      <c r="A7" s="13" t="s">
        <v>140</v>
      </c>
      <c r="B7" s="84" t="s">
        <v>242</v>
      </c>
      <c r="C7" s="130">
        <v>5000</v>
      </c>
      <c r="D7" s="15" t="s">
        <v>74</v>
      </c>
    </row>
    <row r="8" spans="1:6" ht="15.75" x14ac:dyDescent="0.25">
      <c r="A8" s="127" t="s">
        <v>310</v>
      </c>
      <c r="B8" s="128" t="s">
        <v>242</v>
      </c>
      <c r="C8" s="131">
        <v>200000</v>
      </c>
      <c r="D8" s="12" t="s">
        <v>74</v>
      </c>
    </row>
    <row r="9" spans="1:6" x14ac:dyDescent="0.25">
      <c r="A9" s="116" t="s">
        <v>340</v>
      </c>
      <c r="F9" t="s">
        <v>350</v>
      </c>
    </row>
    <row r="10" spans="1:6" x14ac:dyDescent="0.25">
      <c r="A10" s="111" t="s">
        <v>341</v>
      </c>
    </row>
    <row r="11" spans="1:6" x14ac:dyDescent="0.25">
      <c r="A11" s="116" t="s">
        <v>341</v>
      </c>
    </row>
    <row r="12" spans="1:6" x14ac:dyDescent="0.25">
      <c r="A12" s="111" t="s">
        <v>241</v>
      </c>
    </row>
    <row r="13" spans="1:6" x14ac:dyDescent="0.25">
      <c r="A13" s="116" t="s">
        <v>307</v>
      </c>
    </row>
    <row r="14" spans="1:6" x14ac:dyDescent="0.25">
      <c r="A14" s="111" t="s">
        <v>342</v>
      </c>
    </row>
    <row r="15" spans="1:6" x14ac:dyDescent="0.25">
      <c r="A15" s="116" t="s">
        <v>343</v>
      </c>
    </row>
    <row r="16" spans="1:6" x14ac:dyDescent="0.25">
      <c r="A16" s="111" t="s">
        <v>344</v>
      </c>
    </row>
    <row r="17" spans="1:1" x14ac:dyDescent="0.25">
      <c r="A17" s="116" t="s">
        <v>308</v>
      </c>
    </row>
    <row r="18" spans="1:1" x14ac:dyDescent="0.25">
      <c r="A18" s="111" t="s">
        <v>309</v>
      </c>
    </row>
    <row r="19" spans="1:1" x14ac:dyDescent="0.25">
      <c r="A19" s="116"/>
    </row>
    <row r="20" spans="1:1" x14ac:dyDescent="0.25">
      <c r="A20" s="111" t="s">
        <v>345</v>
      </c>
    </row>
    <row r="21" spans="1:1" x14ac:dyDescent="0.25">
      <c r="A21" s="116" t="s">
        <v>346</v>
      </c>
    </row>
    <row r="22" spans="1:1" x14ac:dyDescent="0.25">
      <c r="A22" s="111" t="s">
        <v>347</v>
      </c>
    </row>
    <row r="23" spans="1:1" x14ac:dyDescent="0.25">
      <c r="A23" s="116" t="s">
        <v>348</v>
      </c>
    </row>
    <row r="24" spans="1:1" x14ac:dyDescent="0.25">
      <c r="A24" s="111" t="s">
        <v>349</v>
      </c>
    </row>
  </sheetData>
  <phoneticPr fontId="8" type="noConversion"/>
  <dataValidations count="1">
    <dataValidation type="list" allowBlank="1" showInputMessage="1" showErrorMessage="1" sqref="B2:B8" xr:uid="{A87BE5DD-318A-48CB-9980-C2C3E4A8D50A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8236-6861-43D0-ACFC-25A65DB765D1}">
  <dimension ref="A1:F42"/>
  <sheetViews>
    <sheetView workbookViewId="0">
      <selection activeCell="A3" sqref="A3"/>
    </sheetView>
  </sheetViews>
  <sheetFormatPr defaultRowHeight="15" x14ac:dyDescent="0.25"/>
  <cols>
    <col min="1" max="1" width="24" bestFit="1" customWidth="1"/>
    <col min="2" max="2" width="24.140625" bestFit="1" customWidth="1"/>
    <col min="3" max="3" width="31.7109375" bestFit="1" customWidth="1"/>
    <col min="4" max="4" width="20.42578125" customWidth="1"/>
    <col min="5" max="5" width="15" style="86" bestFit="1" customWidth="1"/>
    <col min="6" max="6" width="13" customWidth="1"/>
  </cols>
  <sheetData>
    <row r="1" spans="1:6" ht="50.25" customHeight="1" thickBot="1" x14ac:dyDescent="0.3">
      <c r="A1" s="59" t="s">
        <v>76</v>
      </c>
      <c r="B1" s="60" t="s">
        <v>58</v>
      </c>
      <c r="C1" s="60" t="s">
        <v>59</v>
      </c>
      <c r="D1" s="16" t="s">
        <v>57</v>
      </c>
      <c r="E1" s="88" t="s">
        <v>61</v>
      </c>
      <c r="F1" s="8" t="s">
        <v>1</v>
      </c>
    </row>
    <row r="2" spans="1:6" ht="15.75" hidden="1" thickTop="1" x14ac:dyDescent="0.25">
      <c r="A2" s="74" t="s">
        <v>119</v>
      </c>
      <c r="B2" s="75" t="s">
        <v>120</v>
      </c>
      <c r="C2" s="75" t="s">
        <v>121</v>
      </c>
      <c r="D2" s="62" t="s">
        <v>122</v>
      </c>
      <c r="E2" s="89" t="s">
        <v>123</v>
      </c>
      <c r="F2" s="63" t="s">
        <v>124</v>
      </c>
    </row>
    <row r="3" spans="1:6" ht="16.5" thickTop="1" x14ac:dyDescent="0.25">
      <c r="A3" s="76">
        <v>20</v>
      </c>
      <c r="B3" s="77" t="s">
        <v>212</v>
      </c>
      <c r="C3" s="77" t="s">
        <v>219</v>
      </c>
      <c r="D3" s="82" t="s">
        <v>242</v>
      </c>
      <c r="E3" s="129">
        <v>5500</v>
      </c>
      <c r="F3" s="78" t="s">
        <v>74</v>
      </c>
    </row>
    <row r="4" spans="1:6" ht="15.75" x14ac:dyDescent="0.25">
      <c r="A4" s="76">
        <v>34</v>
      </c>
      <c r="B4" s="77" t="s">
        <v>213</v>
      </c>
      <c r="C4" s="77" t="s">
        <v>220</v>
      </c>
      <c r="D4" s="82" t="s">
        <v>242</v>
      </c>
      <c r="E4" s="132">
        <v>5000</v>
      </c>
      <c r="F4" s="70" t="s">
        <v>74</v>
      </c>
    </row>
    <row r="5" spans="1:6" ht="15.75" x14ac:dyDescent="0.25">
      <c r="A5" s="76">
        <v>5</v>
      </c>
      <c r="B5" s="77" t="s">
        <v>213</v>
      </c>
      <c r="C5" s="77" t="s">
        <v>221</v>
      </c>
      <c r="D5" s="82" t="s">
        <v>242</v>
      </c>
      <c r="E5" s="129">
        <v>4500</v>
      </c>
      <c r="F5" s="78" t="s">
        <v>74</v>
      </c>
    </row>
    <row r="6" spans="1:6" ht="15.75" x14ac:dyDescent="0.25">
      <c r="A6" s="76">
        <v>26</v>
      </c>
      <c r="B6" s="77"/>
      <c r="C6" s="77" t="s">
        <v>221</v>
      </c>
      <c r="D6" s="82" t="s">
        <v>242</v>
      </c>
      <c r="E6" s="132">
        <v>4500</v>
      </c>
      <c r="F6" s="70" t="s">
        <v>74</v>
      </c>
    </row>
    <row r="7" spans="1:6" ht="15.75" x14ac:dyDescent="0.25">
      <c r="A7" s="76">
        <v>14</v>
      </c>
      <c r="B7" s="77"/>
      <c r="C7" s="77" t="s">
        <v>220</v>
      </c>
      <c r="D7" s="82" t="s">
        <v>242</v>
      </c>
      <c r="E7" s="129">
        <v>5000</v>
      </c>
      <c r="F7" s="78" t="s">
        <v>74</v>
      </c>
    </row>
    <row r="8" spans="1:6" ht="15.75" x14ac:dyDescent="0.25">
      <c r="A8" s="76">
        <v>29</v>
      </c>
      <c r="B8" s="77" t="s">
        <v>214</v>
      </c>
      <c r="C8" s="77" t="s">
        <v>220</v>
      </c>
      <c r="D8" s="82" t="s">
        <v>242</v>
      </c>
      <c r="E8" s="132">
        <v>22000</v>
      </c>
      <c r="F8" s="70" t="s">
        <v>74</v>
      </c>
    </row>
    <row r="9" spans="1:6" ht="15.75" x14ac:dyDescent="0.25">
      <c r="A9" s="76">
        <v>40</v>
      </c>
      <c r="B9" s="77" t="s">
        <v>212</v>
      </c>
      <c r="C9" s="77" t="s">
        <v>220</v>
      </c>
      <c r="D9" s="82" t="s">
        <v>242</v>
      </c>
      <c r="E9" s="129">
        <v>15000</v>
      </c>
      <c r="F9" s="78" t="s">
        <v>74</v>
      </c>
    </row>
    <row r="10" spans="1:6" ht="15.75" x14ac:dyDescent="0.25">
      <c r="A10" s="76">
        <v>25</v>
      </c>
      <c r="B10" s="77"/>
      <c r="C10" s="77" t="s">
        <v>222</v>
      </c>
      <c r="D10" s="82" t="s">
        <v>242</v>
      </c>
      <c r="E10" s="132">
        <v>3500</v>
      </c>
      <c r="F10" s="70" t="s">
        <v>74</v>
      </c>
    </row>
    <row r="11" spans="1:6" ht="15.75" x14ac:dyDescent="0.25">
      <c r="A11" s="76">
        <v>24</v>
      </c>
      <c r="B11" s="77" t="s">
        <v>215</v>
      </c>
      <c r="C11" s="77" t="s">
        <v>223</v>
      </c>
      <c r="D11" s="82" t="s">
        <v>242</v>
      </c>
      <c r="E11" s="129">
        <v>1500</v>
      </c>
      <c r="F11" s="78" t="s">
        <v>74</v>
      </c>
    </row>
    <row r="12" spans="1:6" ht="15.75" x14ac:dyDescent="0.25">
      <c r="A12" s="76">
        <v>8</v>
      </c>
      <c r="B12" s="77" t="s">
        <v>212</v>
      </c>
      <c r="C12" s="77" t="s">
        <v>224</v>
      </c>
      <c r="D12" s="82" t="s">
        <v>242</v>
      </c>
      <c r="E12" s="132">
        <v>2500</v>
      </c>
      <c r="F12" s="70" t="s">
        <v>74</v>
      </c>
    </row>
    <row r="13" spans="1:6" ht="15.75" x14ac:dyDescent="0.25">
      <c r="A13" s="76">
        <v>38</v>
      </c>
      <c r="B13" s="77"/>
      <c r="C13" s="77" t="s">
        <v>225</v>
      </c>
      <c r="D13" s="82" t="s">
        <v>242</v>
      </c>
      <c r="E13" s="129">
        <v>3500</v>
      </c>
      <c r="F13" s="78" t="s">
        <v>74</v>
      </c>
    </row>
    <row r="14" spans="1:6" ht="15.75" x14ac:dyDescent="0.25">
      <c r="A14" s="76">
        <v>37</v>
      </c>
      <c r="B14" s="77"/>
      <c r="C14" s="77" t="s">
        <v>226</v>
      </c>
      <c r="D14" s="82" t="s">
        <v>242</v>
      </c>
      <c r="E14" s="132">
        <v>2500</v>
      </c>
      <c r="F14" s="70" t="s">
        <v>74</v>
      </c>
    </row>
    <row r="15" spans="1:6" ht="15.75" x14ac:dyDescent="0.25">
      <c r="A15" s="76">
        <v>36</v>
      </c>
      <c r="B15" s="77"/>
      <c r="C15" s="77" t="s">
        <v>226</v>
      </c>
      <c r="D15" s="82" t="s">
        <v>242</v>
      </c>
      <c r="E15" s="129">
        <v>2500</v>
      </c>
      <c r="F15" s="78" t="s">
        <v>74</v>
      </c>
    </row>
    <row r="16" spans="1:6" ht="15.75" x14ac:dyDescent="0.25">
      <c r="A16" s="76">
        <v>7</v>
      </c>
      <c r="B16" s="77" t="s">
        <v>212</v>
      </c>
      <c r="C16" s="77" t="s">
        <v>227</v>
      </c>
      <c r="D16" s="82" t="s">
        <v>242</v>
      </c>
      <c r="E16" s="132">
        <v>3500</v>
      </c>
      <c r="F16" s="70" t="s">
        <v>74</v>
      </c>
    </row>
    <row r="17" spans="1:6" ht="15.75" x14ac:dyDescent="0.25">
      <c r="A17" s="76">
        <v>28</v>
      </c>
      <c r="B17" s="77" t="s">
        <v>213</v>
      </c>
      <c r="C17" s="77" t="s">
        <v>225</v>
      </c>
      <c r="D17" s="82" t="s">
        <v>242</v>
      </c>
      <c r="E17" s="129">
        <v>3500</v>
      </c>
      <c r="F17" s="78" t="s">
        <v>74</v>
      </c>
    </row>
    <row r="18" spans="1:6" ht="15.75" x14ac:dyDescent="0.25">
      <c r="A18" s="76">
        <v>6</v>
      </c>
      <c r="B18" s="77"/>
      <c r="C18" s="77" t="s">
        <v>228</v>
      </c>
      <c r="D18" s="82" t="s">
        <v>242</v>
      </c>
      <c r="E18" s="132">
        <v>7500</v>
      </c>
      <c r="F18" s="70" t="s">
        <v>74</v>
      </c>
    </row>
    <row r="19" spans="1:6" ht="15.75" x14ac:dyDescent="0.25">
      <c r="A19" s="76">
        <v>18</v>
      </c>
      <c r="B19" s="77" t="s">
        <v>212</v>
      </c>
      <c r="C19" s="77" t="s">
        <v>229</v>
      </c>
      <c r="D19" s="82" t="s">
        <v>242</v>
      </c>
      <c r="E19" s="129">
        <v>5000</v>
      </c>
      <c r="F19" s="78" t="s">
        <v>74</v>
      </c>
    </row>
    <row r="20" spans="1:6" ht="15.75" x14ac:dyDescent="0.25">
      <c r="A20" s="76">
        <v>33</v>
      </c>
      <c r="B20" s="77"/>
      <c r="C20" s="77" t="s">
        <v>229</v>
      </c>
      <c r="D20" s="82" t="s">
        <v>242</v>
      </c>
      <c r="E20" s="132">
        <v>3500</v>
      </c>
      <c r="F20" s="70" t="s">
        <v>74</v>
      </c>
    </row>
    <row r="21" spans="1:6" ht="15.75" x14ac:dyDescent="0.25">
      <c r="A21" s="76">
        <v>1</v>
      </c>
      <c r="B21" s="77" t="s">
        <v>213</v>
      </c>
      <c r="C21" s="77" t="s">
        <v>229</v>
      </c>
      <c r="D21" s="82" t="s">
        <v>242</v>
      </c>
      <c r="E21" s="129">
        <v>3500</v>
      </c>
      <c r="F21" s="78" t="s">
        <v>74</v>
      </c>
    </row>
    <row r="22" spans="1:6" ht="15.75" x14ac:dyDescent="0.25">
      <c r="A22" s="76">
        <v>11</v>
      </c>
      <c r="B22" s="77"/>
      <c r="C22" s="77" t="s">
        <v>230</v>
      </c>
      <c r="D22" s="82" t="s">
        <v>242</v>
      </c>
      <c r="E22" s="132">
        <v>4500</v>
      </c>
      <c r="F22" s="70" t="s">
        <v>74</v>
      </c>
    </row>
    <row r="23" spans="1:6" ht="15.75" x14ac:dyDescent="0.25">
      <c r="A23" s="76">
        <v>21</v>
      </c>
      <c r="B23" s="77"/>
      <c r="C23" s="77" t="s">
        <v>231</v>
      </c>
      <c r="D23" s="82" t="s">
        <v>242</v>
      </c>
      <c r="E23" s="129">
        <v>4500</v>
      </c>
      <c r="F23" s="78" t="s">
        <v>74</v>
      </c>
    </row>
    <row r="24" spans="1:6" ht="15.75" x14ac:dyDescent="0.25">
      <c r="A24" s="76">
        <v>19</v>
      </c>
      <c r="B24" s="77" t="s">
        <v>212</v>
      </c>
      <c r="C24" s="77" t="s">
        <v>232</v>
      </c>
      <c r="D24" s="82" t="s">
        <v>242</v>
      </c>
      <c r="E24" s="132">
        <v>2500</v>
      </c>
      <c r="F24" s="70" t="s">
        <v>74</v>
      </c>
    </row>
    <row r="25" spans="1:6" ht="15.75" x14ac:dyDescent="0.25">
      <c r="A25" s="76">
        <v>15</v>
      </c>
      <c r="B25" s="77"/>
      <c r="C25" s="77" t="s">
        <v>233</v>
      </c>
      <c r="D25" s="82" t="s">
        <v>242</v>
      </c>
      <c r="E25" s="129">
        <v>2000</v>
      </c>
      <c r="F25" s="78" t="s">
        <v>74</v>
      </c>
    </row>
    <row r="26" spans="1:6" ht="15.75" x14ac:dyDescent="0.25">
      <c r="A26" s="76">
        <v>2</v>
      </c>
      <c r="B26" s="77" t="s">
        <v>216</v>
      </c>
      <c r="C26" s="77" t="s">
        <v>234</v>
      </c>
      <c r="D26" s="82" t="s">
        <v>242</v>
      </c>
      <c r="E26" s="132">
        <v>2500</v>
      </c>
      <c r="F26" s="70" t="s">
        <v>74</v>
      </c>
    </row>
    <row r="27" spans="1:6" ht="15.75" x14ac:dyDescent="0.25">
      <c r="A27" s="76">
        <v>39</v>
      </c>
      <c r="B27" s="77"/>
      <c r="C27" s="77" t="s">
        <v>235</v>
      </c>
      <c r="D27" s="82" t="s">
        <v>242</v>
      </c>
      <c r="E27" s="129">
        <v>3500</v>
      </c>
      <c r="F27" s="78" t="s">
        <v>74</v>
      </c>
    </row>
    <row r="28" spans="1:6" ht="15.75" x14ac:dyDescent="0.25">
      <c r="A28" s="76">
        <v>13</v>
      </c>
      <c r="B28" s="77" t="s">
        <v>217</v>
      </c>
      <c r="C28" s="77" t="s">
        <v>231</v>
      </c>
      <c r="D28" s="82" t="s">
        <v>242</v>
      </c>
      <c r="E28" s="132">
        <v>3500</v>
      </c>
      <c r="F28" s="70" t="s">
        <v>74</v>
      </c>
    </row>
    <row r="29" spans="1:6" ht="15.75" x14ac:dyDescent="0.25">
      <c r="A29" s="76">
        <v>23</v>
      </c>
      <c r="B29" s="77" t="s">
        <v>217</v>
      </c>
      <c r="C29" s="77" t="s">
        <v>228</v>
      </c>
      <c r="D29" s="82" t="s">
        <v>242</v>
      </c>
      <c r="E29" s="129">
        <v>7500</v>
      </c>
      <c r="F29" s="78" t="s">
        <v>74</v>
      </c>
    </row>
    <row r="30" spans="1:6" ht="15.75" x14ac:dyDescent="0.25">
      <c r="A30" s="76">
        <v>9</v>
      </c>
      <c r="B30" s="77"/>
      <c r="C30" s="77" t="s">
        <v>227</v>
      </c>
      <c r="D30" s="82" t="s">
        <v>242</v>
      </c>
      <c r="E30" s="132">
        <v>2500</v>
      </c>
      <c r="F30" s="70" t="s">
        <v>74</v>
      </c>
    </row>
    <row r="31" spans="1:6" ht="15.75" x14ac:dyDescent="0.25">
      <c r="A31" s="76">
        <v>32</v>
      </c>
      <c r="B31" s="77"/>
      <c r="C31" s="77" t="s">
        <v>227</v>
      </c>
      <c r="D31" s="82" t="s">
        <v>242</v>
      </c>
      <c r="E31" s="129">
        <v>3500</v>
      </c>
      <c r="F31" s="78" t="s">
        <v>74</v>
      </c>
    </row>
    <row r="32" spans="1:6" ht="15.75" x14ac:dyDescent="0.25">
      <c r="A32" s="76">
        <v>35</v>
      </c>
      <c r="B32" s="77"/>
      <c r="C32" s="77" t="s">
        <v>236</v>
      </c>
      <c r="D32" s="82" t="s">
        <v>242</v>
      </c>
      <c r="E32" s="132">
        <v>4000</v>
      </c>
      <c r="F32" s="70" t="s">
        <v>74</v>
      </c>
    </row>
    <row r="33" spans="1:6" ht="15.75" x14ac:dyDescent="0.25">
      <c r="A33" s="76">
        <v>31</v>
      </c>
      <c r="B33" s="77" t="s">
        <v>212</v>
      </c>
      <c r="C33" s="77" t="s">
        <v>237</v>
      </c>
      <c r="D33" s="82" t="s">
        <v>242</v>
      </c>
      <c r="E33" s="129">
        <v>2500</v>
      </c>
      <c r="F33" s="78" t="s">
        <v>74</v>
      </c>
    </row>
    <row r="34" spans="1:6" ht="15.75" x14ac:dyDescent="0.25">
      <c r="A34" s="76">
        <v>22</v>
      </c>
      <c r="B34" s="77"/>
      <c r="C34" s="77" t="s">
        <v>237</v>
      </c>
      <c r="D34" s="82" t="s">
        <v>242</v>
      </c>
      <c r="E34" s="132">
        <v>3500</v>
      </c>
      <c r="F34" s="70" t="s">
        <v>74</v>
      </c>
    </row>
    <row r="35" spans="1:6" ht="15.75" x14ac:dyDescent="0.25">
      <c r="A35" s="76">
        <v>4</v>
      </c>
      <c r="B35" s="77"/>
      <c r="C35" s="77" t="s">
        <v>238</v>
      </c>
      <c r="D35" s="82" t="s">
        <v>242</v>
      </c>
      <c r="E35" s="129">
        <v>2500</v>
      </c>
      <c r="F35" s="78" t="s">
        <v>74</v>
      </c>
    </row>
    <row r="36" spans="1:6" ht="15.75" x14ac:dyDescent="0.25">
      <c r="A36" s="76">
        <v>3</v>
      </c>
      <c r="B36" s="77"/>
      <c r="C36" s="77" t="s">
        <v>238</v>
      </c>
      <c r="D36" s="82" t="s">
        <v>242</v>
      </c>
      <c r="E36" s="132">
        <v>3500</v>
      </c>
      <c r="F36" s="70" t="s">
        <v>74</v>
      </c>
    </row>
    <row r="37" spans="1:6" ht="15.75" x14ac:dyDescent="0.25">
      <c r="A37" s="76">
        <v>30</v>
      </c>
      <c r="B37" s="77"/>
      <c r="C37" s="77" t="s">
        <v>236</v>
      </c>
      <c r="D37" s="82" t="s">
        <v>242</v>
      </c>
      <c r="E37" s="129">
        <v>3000</v>
      </c>
      <c r="F37" s="78" t="s">
        <v>74</v>
      </c>
    </row>
    <row r="38" spans="1:6" ht="15.75" x14ac:dyDescent="0.25">
      <c r="A38" s="76">
        <v>17</v>
      </c>
      <c r="B38" s="77"/>
      <c r="C38" s="77" t="s">
        <v>237</v>
      </c>
      <c r="D38" s="82" t="s">
        <v>242</v>
      </c>
      <c r="E38" s="132">
        <v>4500</v>
      </c>
      <c r="F38" s="70" t="s">
        <v>74</v>
      </c>
    </row>
    <row r="39" spans="1:6" ht="15.75" x14ac:dyDescent="0.25">
      <c r="A39" s="76">
        <v>27</v>
      </c>
      <c r="B39" s="77"/>
      <c r="C39" s="77" t="s">
        <v>239</v>
      </c>
      <c r="D39" s="82" t="s">
        <v>242</v>
      </c>
      <c r="E39" s="129">
        <v>4500</v>
      </c>
      <c r="F39" s="78" t="s">
        <v>74</v>
      </c>
    </row>
    <row r="40" spans="1:6" ht="15.75" x14ac:dyDescent="0.25">
      <c r="A40" s="76">
        <v>12</v>
      </c>
      <c r="B40" s="77" t="s">
        <v>215</v>
      </c>
      <c r="C40" s="77" t="s">
        <v>240</v>
      </c>
      <c r="D40" s="82" t="s">
        <v>242</v>
      </c>
      <c r="E40" s="132">
        <v>1500</v>
      </c>
      <c r="F40" s="70" t="s">
        <v>74</v>
      </c>
    </row>
    <row r="41" spans="1:6" ht="15.75" x14ac:dyDescent="0.25">
      <c r="A41" s="76">
        <v>16</v>
      </c>
      <c r="B41" s="77" t="s">
        <v>218</v>
      </c>
      <c r="C41" s="77" t="s">
        <v>240</v>
      </c>
      <c r="D41" s="82" t="s">
        <v>242</v>
      </c>
      <c r="E41" s="129">
        <v>2500</v>
      </c>
      <c r="F41" s="78" t="s">
        <v>74</v>
      </c>
    </row>
    <row r="42" spans="1:6" ht="15.75" x14ac:dyDescent="0.25">
      <c r="A42" s="79">
        <v>10</v>
      </c>
      <c r="B42" s="80" t="s">
        <v>212</v>
      </c>
      <c r="C42" s="80" t="s">
        <v>241</v>
      </c>
      <c r="D42" s="82" t="s">
        <v>242</v>
      </c>
      <c r="E42" s="133">
        <v>3500</v>
      </c>
      <c r="F42" s="73" t="s">
        <v>74</v>
      </c>
    </row>
  </sheetData>
  <autoFilter ref="A1:F1" xr:uid="{E10F319C-3456-4B1F-8A04-7BF7F0F342B0}"/>
  <phoneticPr fontId="8" type="noConversion"/>
  <dataValidations count="1">
    <dataValidation type="list" allowBlank="1" showInputMessage="1" showErrorMessage="1" sqref="D3:D42" xr:uid="{9AA2C24E-6AF0-4A15-A19E-156742F240F9}">
      <formula1>"Awaiting funding, Complete, Construction Complete, Construction Planned, Construction Underway, Design Complete, Design Underway, Project Planned, Project Underway, Project on holdd"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6175-78C8-42DD-BA93-F6601A7E90C2}">
  <dimension ref="A1:D35"/>
  <sheetViews>
    <sheetView workbookViewId="0">
      <selection activeCell="A2" sqref="A2"/>
    </sheetView>
  </sheetViews>
  <sheetFormatPr defaultRowHeight="15" x14ac:dyDescent="0.25"/>
  <cols>
    <col min="1" max="1" width="45.42578125" style="29" customWidth="1"/>
    <col min="2" max="2" width="22.42578125" style="29" customWidth="1"/>
    <col min="3" max="3" width="21.7109375" style="101" customWidth="1"/>
    <col min="4" max="4" width="12" style="29" customWidth="1"/>
    <col min="5" max="16384" width="9.140625" style="29"/>
  </cols>
  <sheetData>
    <row r="1" spans="1:4" ht="50.25" customHeight="1" thickBot="1" x14ac:dyDescent="0.3">
      <c r="A1" s="6" t="s">
        <v>56</v>
      </c>
      <c r="B1" s="7" t="s">
        <v>57</v>
      </c>
      <c r="C1" s="88" t="s">
        <v>61</v>
      </c>
      <c r="D1" s="8" t="s">
        <v>1</v>
      </c>
    </row>
    <row r="2" spans="1:4" ht="15.75" thickTop="1" x14ac:dyDescent="0.25">
      <c r="A2" s="81" t="s">
        <v>133</v>
      </c>
      <c r="B2" s="82" t="s">
        <v>5</v>
      </c>
      <c r="C2" s="132">
        <v>5500</v>
      </c>
      <c r="D2" s="100" t="s">
        <v>74</v>
      </c>
    </row>
    <row r="3" spans="1:4" x14ac:dyDescent="0.25">
      <c r="A3" s="83" t="s">
        <v>134</v>
      </c>
      <c r="B3" s="84" t="s">
        <v>5</v>
      </c>
      <c r="C3" s="134">
        <v>15000</v>
      </c>
      <c r="D3" s="115" t="s">
        <v>74</v>
      </c>
    </row>
    <row r="4" spans="1:4" x14ac:dyDescent="0.25">
      <c r="A4" s="9" t="s">
        <v>129</v>
      </c>
      <c r="B4" s="82" t="s">
        <v>242</v>
      </c>
      <c r="C4" s="129">
        <v>3500</v>
      </c>
      <c r="D4" s="100" t="s">
        <v>74</v>
      </c>
    </row>
    <row r="5" spans="1:4" x14ac:dyDescent="0.25">
      <c r="A5" s="13" t="s">
        <v>130</v>
      </c>
      <c r="B5" s="84" t="s">
        <v>242</v>
      </c>
      <c r="C5" s="130">
        <v>2500</v>
      </c>
      <c r="D5" s="115" t="s">
        <v>74</v>
      </c>
    </row>
    <row r="6" spans="1:4" x14ac:dyDescent="0.25">
      <c r="A6" s="9" t="s">
        <v>131</v>
      </c>
      <c r="B6" s="82" t="s">
        <v>242</v>
      </c>
      <c r="C6" s="129">
        <v>3000</v>
      </c>
      <c r="D6" s="100" t="s">
        <v>74</v>
      </c>
    </row>
    <row r="7" spans="1:4" x14ac:dyDescent="0.25">
      <c r="A7" s="135" t="s">
        <v>89</v>
      </c>
      <c r="B7" s="84" t="s">
        <v>242</v>
      </c>
      <c r="C7" s="130">
        <v>2500</v>
      </c>
      <c r="D7" s="115" t="s">
        <v>74</v>
      </c>
    </row>
    <row r="8" spans="1:4" x14ac:dyDescent="0.25">
      <c r="A8" s="136" t="s">
        <v>90</v>
      </c>
      <c r="B8" s="82" t="s">
        <v>5</v>
      </c>
      <c r="C8" s="129">
        <v>5000</v>
      </c>
      <c r="D8" s="100" t="s">
        <v>74</v>
      </c>
    </row>
    <row r="9" spans="1:4" x14ac:dyDescent="0.25">
      <c r="A9" s="135" t="s">
        <v>91</v>
      </c>
      <c r="B9" s="84" t="s">
        <v>5</v>
      </c>
      <c r="C9" s="130">
        <v>4500</v>
      </c>
      <c r="D9" s="115" t="s">
        <v>74</v>
      </c>
    </row>
    <row r="10" spans="1:4" x14ac:dyDescent="0.25">
      <c r="A10" s="136" t="s">
        <v>92</v>
      </c>
      <c r="B10" s="82" t="s">
        <v>5</v>
      </c>
      <c r="C10" s="129">
        <v>4500</v>
      </c>
      <c r="D10" s="100" t="s">
        <v>74</v>
      </c>
    </row>
    <row r="11" spans="1:4" x14ac:dyDescent="0.25">
      <c r="A11" s="135" t="s">
        <v>93</v>
      </c>
      <c r="B11" s="84" t="s">
        <v>242</v>
      </c>
      <c r="C11" s="130">
        <v>3500</v>
      </c>
      <c r="D11" s="115" t="s">
        <v>74</v>
      </c>
    </row>
    <row r="12" spans="1:4" x14ac:dyDescent="0.25">
      <c r="A12" s="136" t="s">
        <v>94</v>
      </c>
      <c r="B12" s="82" t="s">
        <v>5</v>
      </c>
      <c r="C12" s="129">
        <v>3000</v>
      </c>
      <c r="D12" s="100" t="s">
        <v>74</v>
      </c>
    </row>
    <row r="13" spans="1:4" x14ac:dyDescent="0.25">
      <c r="A13" s="135" t="s">
        <v>95</v>
      </c>
      <c r="B13" s="84" t="s">
        <v>5</v>
      </c>
      <c r="C13" s="130">
        <v>5500</v>
      </c>
      <c r="D13" s="115" t="s">
        <v>74</v>
      </c>
    </row>
    <row r="14" spans="1:4" x14ac:dyDescent="0.25">
      <c r="A14" s="136" t="s">
        <v>96</v>
      </c>
      <c r="B14" s="82" t="s">
        <v>5</v>
      </c>
      <c r="C14" s="129">
        <v>10500</v>
      </c>
      <c r="D14" s="100" t="s">
        <v>74</v>
      </c>
    </row>
    <row r="15" spans="1:4" x14ac:dyDescent="0.25">
      <c r="A15" s="135" t="s">
        <v>99</v>
      </c>
      <c r="B15" s="84" t="s">
        <v>5</v>
      </c>
      <c r="C15" s="130">
        <v>6300</v>
      </c>
      <c r="D15" s="115" t="s">
        <v>74</v>
      </c>
    </row>
    <row r="16" spans="1:4" x14ac:dyDescent="0.25">
      <c r="A16" s="136" t="s">
        <v>100</v>
      </c>
      <c r="B16" s="82" t="s">
        <v>242</v>
      </c>
      <c r="C16" s="129">
        <v>4500</v>
      </c>
      <c r="D16" s="100" t="s">
        <v>74</v>
      </c>
    </row>
    <row r="17" spans="1:4" x14ac:dyDescent="0.25">
      <c r="A17" s="135" t="s">
        <v>101</v>
      </c>
      <c r="B17" s="84" t="s">
        <v>242</v>
      </c>
      <c r="C17" s="130">
        <v>4500</v>
      </c>
      <c r="D17" s="115" t="s">
        <v>74</v>
      </c>
    </row>
    <row r="18" spans="1:4" x14ac:dyDescent="0.25">
      <c r="A18" s="136" t="s">
        <v>102</v>
      </c>
      <c r="B18" s="82" t="s">
        <v>242</v>
      </c>
      <c r="C18" s="129">
        <v>2500</v>
      </c>
      <c r="D18" s="100" t="s">
        <v>74</v>
      </c>
    </row>
    <row r="19" spans="1:4" x14ac:dyDescent="0.25">
      <c r="A19" s="135" t="s">
        <v>103</v>
      </c>
      <c r="B19" s="84" t="s">
        <v>242</v>
      </c>
      <c r="C19" s="130">
        <v>2500</v>
      </c>
      <c r="D19" s="115" t="s">
        <v>74</v>
      </c>
    </row>
    <row r="20" spans="1:4" x14ac:dyDescent="0.25">
      <c r="A20" s="136" t="s">
        <v>105</v>
      </c>
      <c r="B20" s="82" t="s">
        <v>242</v>
      </c>
      <c r="C20" s="132">
        <v>3500</v>
      </c>
      <c r="D20" s="137" t="s">
        <v>74</v>
      </c>
    </row>
    <row r="21" spans="1:4" x14ac:dyDescent="0.25">
      <c r="A21" s="135" t="s">
        <v>106</v>
      </c>
      <c r="B21" s="84" t="s">
        <v>242</v>
      </c>
      <c r="C21" s="134">
        <v>6500</v>
      </c>
      <c r="D21" s="138" t="s">
        <v>74</v>
      </c>
    </row>
    <row r="22" spans="1:4" x14ac:dyDescent="0.25">
      <c r="A22" s="136" t="s">
        <v>107</v>
      </c>
      <c r="B22" s="82" t="s">
        <v>5</v>
      </c>
      <c r="C22" s="132">
        <v>6500</v>
      </c>
      <c r="D22" s="137" t="s">
        <v>74</v>
      </c>
    </row>
    <row r="23" spans="1:4" x14ac:dyDescent="0.25">
      <c r="A23" s="135" t="s">
        <v>108</v>
      </c>
      <c r="B23" s="84" t="s">
        <v>242</v>
      </c>
      <c r="C23" s="134">
        <v>5500</v>
      </c>
      <c r="D23" s="138" t="s">
        <v>74</v>
      </c>
    </row>
    <row r="24" spans="1:4" x14ac:dyDescent="0.25">
      <c r="A24" s="136" t="s">
        <v>109</v>
      </c>
      <c r="B24" s="82" t="s">
        <v>242</v>
      </c>
      <c r="C24" s="132">
        <v>6500</v>
      </c>
      <c r="D24" s="137" t="s">
        <v>74</v>
      </c>
    </row>
    <row r="25" spans="1:4" x14ac:dyDescent="0.25">
      <c r="A25" s="135" t="s">
        <v>110</v>
      </c>
      <c r="B25" s="84" t="s">
        <v>5</v>
      </c>
      <c r="C25" s="134">
        <v>4500</v>
      </c>
      <c r="D25" s="138" t="s">
        <v>74</v>
      </c>
    </row>
    <row r="26" spans="1:4" x14ac:dyDescent="0.25">
      <c r="A26" s="136" t="s">
        <v>111</v>
      </c>
      <c r="B26" s="82" t="s">
        <v>5</v>
      </c>
      <c r="C26" s="132">
        <v>3500</v>
      </c>
      <c r="D26" s="137" t="s">
        <v>74</v>
      </c>
    </row>
    <row r="27" spans="1:4" x14ac:dyDescent="0.25">
      <c r="A27" s="135" t="s">
        <v>112</v>
      </c>
      <c r="B27" s="84" t="s">
        <v>5</v>
      </c>
      <c r="C27" s="134">
        <v>10500</v>
      </c>
      <c r="D27" s="138" t="s">
        <v>74</v>
      </c>
    </row>
    <row r="28" spans="1:4" x14ac:dyDescent="0.25">
      <c r="A28" s="136" t="s">
        <v>113</v>
      </c>
      <c r="B28" s="82" t="s">
        <v>5</v>
      </c>
      <c r="C28" s="132">
        <v>9500</v>
      </c>
      <c r="D28" s="137" t="s">
        <v>74</v>
      </c>
    </row>
    <row r="29" spans="1:4" x14ac:dyDescent="0.25">
      <c r="A29" s="135" t="s">
        <v>114</v>
      </c>
      <c r="B29" s="84" t="s">
        <v>5</v>
      </c>
      <c r="C29" s="134">
        <v>8500</v>
      </c>
      <c r="D29" s="138" t="s">
        <v>74</v>
      </c>
    </row>
    <row r="30" spans="1:4" x14ac:dyDescent="0.25">
      <c r="A30" s="136" t="s">
        <v>114</v>
      </c>
      <c r="B30" s="82" t="s">
        <v>5</v>
      </c>
      <c r="C30" s="132">
        <v>8500</v>
      </c>
      <c r="D30" s="137" t="s">
        <v>74</v>
      </c>
    </row>
    <row r="31" spans="1:4" x14ac:dyDescent="0.25">
      <c r="A31" s="135" t="s">
        <v>115</v>
      </c>
      <c r="B31" s="84" t="s">
        <v>242</v>
      </c>
      <c r="C31" s="134">
        <v>1500</v>
      </c>
      <c r="D31" s="138" t="s">
        <v>74</v>
      </c>
    </row>
    <row r="32" spans="1:4" x14ac:dyDescent="0.25">
      <c r="A32" s="136" t="s">
        <v>116</v>
      </c>
      <c r="B32" s="82" t="s">
        <v>242</v>
      </c>
      <c r="C32" s="132">
        <v>7500</v>
      </c>
      <c r="D32" s="137" t="s">
        <v>74</v>
      </c>
    </row>
    <row r="33" spans="1:4" x14ac:dyDescent="0.25">
      <c r="A33" s="135" t="s">
        <v>116</v>
      </c>
      <c r="B33" s="84" t="s">
        <v>242</v>
      </c>
      <c r="C33" s="134">
        <v>8500</v>
      </c>
      <c r="D33" s="138" t="s">
        <v>74</v>
      </c>
    </row>
    <row r="34" spans="1:4" x14ac:dyDescent="0.25">
      <c r="A34" s="136" t="s">
        <v>117</v>
      </c>
      <c r="B34" s="82" t="s">
        <v>242</v>
      </c>
      <c r="C34" s="132">
        <v>6500</v>
      </c>
      <c r="D34" s="137" t="s">
        <v>74</v>
      </c>
    </row>
    <row r="35" spans="1:4" x14ac:dyDescent="0.25">
      <c r="A35" s="135" t="s">
        <v>118</v>
      </c>
      <c r="B35" s="84" t="s">
        <v>242</v>
      </c>
      <c r="C35" s="134">
        <v>4500</v>
      </c>
      <c r="D35" s="138" t="s">
        <v>74</v>
      </c>
    </row>
  </sheetData>
  <phoneticPr fontId="8" type="noConversion"/>
  <dataValidations count="1">
    <dataValidation type="list" allowBlank="1" showInputMessage="1" showErrorMessage="1" sqref="B2:B35" xr:uid="{770C17FE-B85B-4471-B199-110A5BFD8DBF}">
      <formula1>"Awaiting funding, Complete, Construction Complete, Construction Planned, Construction Underway, Design Complete, Design Underway, Project Planned, Project Underway, Project on hold"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Capital Works Program 4 years</vt:lpstr>
      <vt:lpstr>Roadside Barrier Program 1 year</vt:lpstr>
      <vt:lpstr>Grading Program 1 year</vt:lpstr>
      <vt:lpstr>Asphalt Overlay Program 1 year</vt:lpstr>
      <vt:lpstr>Reseals Program 1 year</vt:lpstr>
      <vt:lpstr>Retaining Wall Program 1 year</vt:lpstr>
      <vt:lpstr>Heavy Patching Program 1 year</vt:lpstr>
      <vt:lpstr>Footpath Program 1 year</vt:lpstr>
      <vt:lpstr>Kerb and Gutter Program 1 year</vt:lpstr>
      <vt:lpstr>Stormwater Program 1 year</vt:lpstr>
      <vt:lpstr>Access Ramps Program 1 year</vt:lpstr>
      <vt:lpstr>Bridge Program 1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Four Year Capital Road Works program</dc:title>
  <dc:creator>Hayes, Charlotte</dc:creator>
  <cp:lastModifiedBy>Flower, Shelley</cp:lastModifiedBy>
  <cp:lastPrinted>2020-09-11T05:14:12Z</cp:lastPrinted>
  <dcterms:created xsi:type="dcterms:W3CDTF">2020-09-10T02:00:07Z</dcterms:created>
  <dcterms:modified xsi:type="dcterms:W3CDTF">2021-09-02T23:46:24Z</dcterms:modified>
</cp:coreProperties>
</file>